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_de_trabalho" defaultThemeVersion="124226"/>
  <bookViews>
    <workbookView xWindow="-105" yWindow="-105" windowWidth="23250" windowHeight="12450" tabRatio="842" firstSheet="1" activeTab="4"/>
  </bookViews>
  <sheets>
    <sheet name="Base (2)" sheetId="17" state="hidden" r:id="rId1"/>
    <sheet name="BASE" sheetId="1" r:id="rId2"/>
    <sheet name="MC" sheetId="3" r:id="rId3"/>
    <sheet name="CFF" sheetId="4" r:id="rId4"/>
    <sheet name="BDI" sheetId="57" r:id="rId5"/>
    <sheet name="ADM" sheetId="5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tq200">#REF!</definedName>
    <definedName name="______tq300">#REF!</definedName>
    <definedName name="____tq200">#REF!</definedName>
    <definedName name="____tq300">#REF!</definedName>
    <definedName name="___tq200" localSheetId="5">'[1]Caracteristicas 1'!#REF!</definedName>
    <definedName name="___tq200" localSheetId="4">'[1]Caracteristicas 1'!#REF!</definedName>
    <definedName name="___tq200">'[1]Caracteristicas 1'!#REF!</definedName>
    <definedName name="___tq200_1">#N/A</definedName>
    <definedName name="___tq300" localSheetId="5">'[1]Caracteristicas 1'!#REF!</definedName>
    <definedName name="___tq300" localSheetId="4">'[1]Caracteristicas 1'!#REF!</definedName>
    <definedName name="___tq300">'[1]Caracteristicas 1'!#REF!</definedName>
    <definedName name="___tq300_1">#N/A</definedName>
    <definedName name="___xlnm.Print_Area_1">#REF!</definedName>
    <definedName name="__tq200" localSheetId="5">'[2]Caracteristicas 1'!#REF!</definedName>
    <definedName name="__tq200" localSheetId="4">'[2]Caracteristicas 1'!#REF!</definedName>
    <definedName name="__tq200">'[2]Caracteristicas 1'!#REF!</definedName>
    <definedName name="__tq200_1">#N/A</definedName>
    <definedName name="__tq201" localSheetId="5">'[1]Caracteristicas 1'!#REF!</definedName>
    <definedName name="__tq201" localSheetId="4">'[1]Caracteristicas 1'!#REF!</definedName>
    <definedName name="__tq201">'[1]Caracteristicas 1'!#REF!</definedName>
    <definedName name="__tq201_1">#N/A</definedName>
    <definedName name="__tq202" localSheetId="4">#REF!</definedName>
    <definedName name="__tq202">#REF!</definedName>
    <definedName name="__tq202_1">"#REF!"</definedName>
    <definedName name="__tq300" localSheetId="5">'[2]Caracteristicas 1'!#REF!</definedName>
    <definedName name="__tq300" localSheetId="4">'[2]Caracteristicas 1'!#REF!</definedName>
    <definedName name="__tq300">'[2]Caracteristicas 1'!#REF!</definedName>
    <definedName name="__tq300_1">#N/A</definedName>
    <definedName name="__xlnm.Database">"#REF!"</definedName>
    <definedName name="__xlnm.Database_1">"#REF!"</definedName>
    <definedName name="__xlnm.Print_Area_1">#REF!</definedName>
    <definedName name="_tq200" localSheetId="5">'[3]Caracteristicas 1'!#REF!</definedName>
    <definedName name="_tq200" localSheetId="4">'[3]Caracteristicas 1'!#REF!</definedName>
    <definedName name="_tq200">'[3]Caracteristicas 1'!#REF!</definedName>
    <definedName name="_tq200_1">#N/A</definedName>
    <definedName name="_tq201" localSheetId="5">'[4]Caracteristicas 1'!#REF!</definedName>
    <definedName name="_tq201" localSheetId="4">'[4]Caracteristicas 1'!#REF!</definedName>
    <definedName name="_tq201">'[4]Caracteristicas 1'!#REF!</definedName>
    <definedName name="_tq201_1">#N/A</definedName>
    <definedName name="_tq202" localSheetId="5">#REF!</definedName>
    <definedName name="_tq202" localSheetId="4">#REF!</definedName>
    <definedName name="_tq202">#REF!</definedName>
    <definedName name="_tq202_1">"#REF!"</definedName>
    <definedName name="_tq300" localSheetId="5">'[3]Caracteristicas 1'!#REF!</definedName>
    <definedName name="_tq300" localSheetId="4">'[3]Caracteristicas 1'!#REF!</definedName>
    <definedName name="_tq300">'[3]Caracteristicas 1'!#REF!</definedName>
    <definedName name="_tq300_1">#N/A</definedName>
    <definedName name="A">#REF!</definedName>
    <definedName name="aaaa" localSheetId="5">'[5]Caracteristicas 1'!#REF!</definedName>
    <definedName name="aaaa" localSheetId="4">'[5]Caracteristicas 1'!#REF!</definedName>
    <definedName name="aaaa">'[5]Caracteristicas 1'!#REF!</definedName>
    <definedName name="aaaa_1">#N/A</definedName>
    <definedName name="acumulado">#REF!</definedName>
    <definedName name="_xlnm.Print_Area" localSheetId="5">ADM!$A$1:$I$25</definedName>
    <definedName name="_xlnm.Print_Area" localSheetId="1">BASE!$A$1:$I$114</definedName>
    <definedName name="_xlnm.Print_Area" localSheetId="0">'Base (2)'!$A$1:$G$191</definedName>
    <definedName name="_xlnm.Print_Area" localSheetId="4">BDI!$A$1:$D$22</definedName>
    <definedName name="_xlnm.Print_Area" localSheetId="3">CFF!$A$1:$G$35</definedName>
    <definedName name="_xlnm.Print_Area" localSheetId="2">MC!$A$1:$H$780</definedName>
    <definedName name="AreaTeste">#REF!</definedName>
    <definedName name="AreaTeste2">#REF!</definedName>
    <definedName name="B">#REF!</definedName>
    <definedName name="_xlnm.Database" localSheetId="5">#REF!</definedName>
    <definedName name="_xlnm.Database" localSheetId="4">#REF!</definedName>
    <definedName name="_xlnm.Database">#REF!</definedName>
    <definedName name="BDI">#REF!</definedName>
    <definedName name="CAP.">'[5]Caracteristicas 1'!#REF!</definedName>
    <definedName name="CélulaInicioPlanilha">#REF!</definedName>
    <definedName name="CélulaResumo">#REF!</definedName>
    <definedName name="cris">#REF!</definedName>
    <definedName name="cronograma2">#REF!</definedName>
    <definedName name="cronograma21">#REF!</definedName>
    <definedName name="D">#REF!</definedName>
    <definedName name="DFGS">#REF!</definedName>
    <definedName name="Dreno" localSheetId="5">#REF!</definedName>
    <definedName name="Dreno" localSheetId="4">#REF!</definedName>
    <definedName name="Dreno">#REF!</definedName>
    <definedName name="Dreno_1">"#REF!"</definedName>
    <definedName name="DSA">'[4]Caracteristicas 1'!#REF!</definedName>
    <definedName name="e">#REF!</definedName>
    <definedName name="escav2m" localSheetId="5">#REF!</definedName>
    <definedName name="escav2m" localSheetId="4">#REF!</definedName>
    <definedName name="escav2m">#REF!</definedName>
    <definedName name="escav2m_1">"#REF!"</definedName>
    <definedName name="escav4m" localSheetId="5">#REF!</definedName>
    <definedName name="escav4m" localSheetId="4">#REF!</definedName>
    <definedName name="escav4m">#REF!</definedName>
    <definedName name="escav4m_1">"#REF!"</definedName>
    <definedName name="escav6m" localSheetId="5">#REF!</definedName>
    <definedName name="escav6m" localSheetId="4">#REF!</definedName>
    <definedName name="escav6m">#REF!</definedName>
    <definedName name="escav6m_1">"#REF!"</definedName>
    <definedName name="escavtot" localSheetId="5">#REF!</definedName>
    <definedName name="escavtot" localSheetId="4">#REF!</definedName>
    <definedName name="escavtot">#REF!</definedName>
    <definedName name="escavtot_1">"#REF!"</definedName>
    <definedName name="escoramtot" localSheetId="5">#REF!</definedName>
    <definedName name="escoramtot" localSheetId="4">#REF!</definedName>
    <definedName name="escoramtot">#REF!</definedName>
    <definedName name="escoramtot_1">"#REF!"</definedName>
    <definedName name="extot" localSheetId="5">#REF!</definedName>
    <definedName name="extot" localSheetId="4">#REF!</definedName>
    <definedName name="extot">#REF!</definedName>
    <definedName name="extot_1">"#REF!"</definedName>
    <definedName name="F">#REF!</definedName>
    <definedName name="firma2" localSheetId="5">#REF!</definedName>
    <definedName name="firma2" localSheetId="4">#REF!</definedName>
    <definedName name="firma2">#REF!</definedName>
    <definedName name="firma2_1">"#REF!"</definedName>
    <definedName name="firma2_2">"#REF!"</definedName>
    <definedName name="G">#REF!</definedName>
    <definedName name="H">#REF!</definedName>
    <definedName name="I" localSheetId="5">'[6]RESTAURAÇÃO '!#REF!</definedName>
    <definedName name="I" localSheetId="4">'[6]RESTAURAÇÃO '!#REF!</definedName>
    <definedName name="I">'[6]RESTAURAÇÃO '!#REF!</definedName>
    <definedName name="I_1">#N/A</definedName>
    <definedName name="I_2">#N/A</definedName>
    <definedName name="J">#REF!</definedName>
    <definedName name="jfg">#REF!</definedName>
    <definedName name="k">#REF!</definedName>
    <definedName name="levguia" localSheetId="5">#REF!</definedName>
    <definedName name="levguia" localSheetId="4">#REF!</definedName>
    <definedName name="levguia">#REF!</definedName>
    <definedName name="levguia_1">"#REF!"</definedName>
    <definedName name="levsarj" localSheetId="4">#REF!</definedName>
    <definedName name="levsarj">#REF!</definedName>
    <definedName name="levsarj_1">"#REF!"</definedName>
    <definedName name="m">#REF!</definedName>
    <definedName name="NNN">'[1]Caracteristicas 1'!#REF!</definedName>
    <definedName name="o">#REF!</definedName>
    <definedName name="P" localSheetId="4">#REF!</definedName>
    <definedName name="P">#REF!</definedName>
    <definedName name="P_1">"#REF!"</definedName>
    <definedName name="Pasfalto" localSheetId="4">#REF!</definedName>
    <definedName name="Pasfalto">#REF!</definedName>
    <definedName name="Pasfalto_1">"#REF!"</definedName>
    <definedName name="Pcimentado" localSheetId="4">#REF!</definedName>
    <definedName name="Pcimentado">#REF!</definedName>
    <definedName name="Pcimentado_1">"#REF!"</definedName>
    <definedName name="Pgrama" localSheetId="4">#REF!</definedName>
    <definedName name="Pgrama">#REF!</definedName>
    <definedName name="Pgrama_1">"#REF!"</definedName>
    <definedName name="plan4Q">#REF!</definedName>
    <definedName name="planquatroQ">#REF!</definedName>
    <definedName name="Ppedra" localSheetId="4">#REF!</definedName>
    <definedName name="Ppedra">#REF!</definedName>
    <definedName name="Ppedra_1">"#REF!"</definedName>
    <definedName name="Pterra" localSheetId="4">#REF!</definedName>
    <definedName name="Pterra">#REF!</definedName>
    <definedName name="Pterra_1">"#REF!"</definedName>
    <definedName name="Q">#REF!</definedName>
    <definedName name="reaterro" localSheetId="4">#REF!</definedName>
    <definedName name="reaterro">#REF!</definedName>
    <definedName name="reaterro_1">"#REF!"</definedName>
    <definedName name="Reblençol" localSheetId="4">#REF!</definedName>
    <definedName name="Reblençol">#REF!</definedName>
    <definedName name="Reblençol_1">"#REF!"</definedName>
    <definedName name="Referencia.Descricao">IF(ISNUMBER([7]PO!linhaSINAPIxls),INDEX(INDIRECT("'[Referência "&amp;_xlnm.Database&amp;".xls]Banco'!$b:$g"),[7]PO!linhaSINAPIxls,3),"")</definedName>
    <definedName name="Referencia.Unidade">IF(ISNUMBER([8]PO!linhaSINAPIxls),INDEX(INDIRECT("'[Referência "&amp;_xlnm.Database&amp;".xls]Banco'!$b:$g"),[8]PO!linhaSINAPIxls,4),"")</definedName>
    <definedName name="Relatório_de_status_de_OAC’S.">#REF!</definedName>
    <definedName name="s">#REF!</definedName>
    <definedName name="sobresc" localSheetId="4">#REF!</definedName>
    <definedName name="sobresc">#REF!</definedName>
    <definedName name="sobresc_1">"#REF!"</definedName>
    <definedName name="T">#REF!</definedName>
    <definedName name="_xlnm.Print_Titles" localSheetId="1">BASE!$1:$10</definedName>
    <definedName name="_xlnm.Print_Titles" localSheetId="0">'Base (2)'!$1:$7</definedName>
    <definedName name="_xlnm.Print_Titles" localSheetId="2">MC!$1:$8</definedName>
    <definedName name="Tuboconcr" localSheetId="5">'[3]Caracteristicas 1'!#REF!</definedName>
    <definedName name="Tuboconcr" localSheetId="4">'[3]Caracteristicas 1'!#REF!</definedName>
    <definedName name="Tuboconcr">'[3]Caracteristicas 1'!#REF!</definedName>
    <definedName name="Tuboconcr_1">#N/A</definedName>
    <definedName name="Tuboff" localSheetId="5">'[3]Caracteristicas 1'!#REF!</definedName>
    <definedName name="Tuboff" localSheetId="4">'[3]Caracteristicas 1'!#REF!</definedName>
    <definedName name="Tuboff">'[3]Caracteristicas 1'!#REF!</definedName>
    <definedName name="Tuboff_1">#N/A</definedName>
    <definedName name="Tubopvc" localSheetId="5">'[3]Caracteristicas 1'!#REF!</definedName>
    <definedName name="Tubopvc" localSheetId="4">'[3]Caracteristicas 1'!#REF!</definedName>
    <definedName name="Tubopvc">'[3]Caracteristicas 1'!#REF!</definedName>
    <definedName name="Tubopvc_1">#N/A</definedName>
    <definedName name="u">#REF!</definedName>
    <definedName name="W">#REF!</definedName>
    <definedName name="we">#REF!</definedName>
    <definedName name="wq">#REF!</definedName>
    <definedName name="WWWE" localSheetId="5">'[4]Caracteristicas 1'!#REF!</definedName>
    <definedName name="WWWE" localSheetId="4">'[4]Caracteristicas 1'!#REF!</definedName>
    <definedName name="WWWE">'[4]Caracteristicas 1'!#REF!</definedName>
    <definedName name="WWWE_1">#N/A</definedName>
    <definedName name="X" localSheetId="4">#REF!</definedName>
    <definedName name="X">#REF!</definedName>
    <definedName name="X_1">"#REF!"</definedName>
    <definedName name="xixi">#REF!</definedName>
    <definedName name="y">#REF!</definedName>
    <definedName name="Z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F13" i="1"/>
  <c r="F14" i="1"/>
  <c r="A18" i="3"/>
  <c r="B18" i="3"/>
  <c r="G20" i="3"/>
  <c r="G21" i="3" s="1"/>
  <c r="H14" i="1"/>
  <c r="I14" i="1" s="1"/>
  <c r="B14" i="3"/>
  <c r="A14" i="3"/>
  <c r="G16" i="3"/>
  <c r="G17" i="3" s="1"/>
  <c r="H13" i="1"/>
  <c r="H111" i="1"/>
  <c r="H100" i="1"/>
  <c r="H101" i="1"/>
  <c r="H102" i="1"/>
  <c r="H103" i="1"/>
  <c r="H104" i="1"/>
  <c r="H105" i="1"/>
  <c r="H106" i="1"/>
  <c r="H107" i="1"/>
  <c r="H108" i="1"/>
  <c r="H109" i="1"/>
  <c r="H99" i="1"/>
  <c r="H88" i="1"/>
  <c r="H89" i="1"/>
  <c r="H90" i="1"/>
  <c r="H91" i="1"/>
  <c r="H92" i="1"/>
  <c r="H93" i="1"/>
  <c r="H94" i="1"/>
  <c r="H95" i="1"/>
  <c r="H96" i="1"/>
  <c r="H97" i="1"/>
  <c r="H87" i="1"/>
  <c r="H81" i="1"/>
  <c r="H82" i="1"/>
  <c r="H83" i="1"/>
  <c r="H84" i="1"/>
  <c r="H85" i="1"/>
  <c r="H80" i="1"/>
  <c r="H74" i="1"/>
  <c r="H75" i="1"/>
  <c r="H76" i="1"/>
  <c r="H77" i="1"/>
  <c r="H78" i="1"/>
  <c r="H73" i="1"/>
  <c r="H68" i="1"/>
  <c r="H69" i="1"/>
  <c r="H70" i="1"/>
  <c r="H67" i="1"/>
  <c r="H58" i="1"/>
  <c r="H59" i="1"/>
  <c r="H60" i="1"/>
  <c r="H62" i="1"/>
  <c r="H63" i="1"/>
  <c r="H64" i="1"/>
  <c r="H57" i="1"/>
  <c r="H53" i="1"/>
  <c r="H54" i="1"/>
  <c r="H55" i="1"/>
  <c r="H52" i="1"/>
  <c r="H48" i="1"/>
  <c r="H49" i="1"/>
  <c r="H50" i="1"/>
  <c r="H47" i="1"/>
  <c r="H42" i="1"/>
  <c r="H43" i="1"/>
  <c r="H44" i="1"/>
  <c r="H41" i="1"/>
  <c r="H35" i="1"/>
  <c r="H36" i="1"/>
  <c r="H37" i="1"/>
  <c r="H38" i="1"/>
  <c r="H34" i="1"/>
  <c r="H30" i="1"/>
  <c r="H31" i="1"/>
  <c r="H29" i="1"/>
  <c r="H27" i="1"/>
  <c r="H26" i="1"/>
  <c r="H21" i="1"/>
  <c r="H22" i="1"/>
  <c r="H23" i="1"/>
  <c r="H24" i="1"/>
  <c r="H20" i="1"/>
  <c r="H17" i="1"/>
  <c r="I17" i="1" s="1"/>
  <c r="I16" i="1" s="1"/>
  <c r="H15" i="1"/>
  <c r="G61" i="1"/>
  <c r="H61" i="1" s="1"/>
  <c r="F13" i="4"/>
  <c r="E13" i="4"/>
  <c r="D13" i="4"/>
  <c r="B12" i="4"/>
  <c r="G112" i="1"/>
  <c r="H112" i="1" s="1"/>
  <c r="G31" i="1"/>
  <c r="D24" i="3"/>
  <c r="G24" i="3" s="1"/>
  <c r="G25" i="3" s="1"/>
  <c r="F15" i="1" s="1"/>
  <c r="D12" i="3"/>
  <c r="B22" i="3"/>
  <c r="B10" i="3"/>
  <c r="A22" i="3"/>
  <c r="A10" i="3"/>
  <c r="A27" i="3"/>
  <c r="B27" i="3"/>
  <c r="B26" i="3"/>
  <c r="A26" i="3"/>
  <c r="G29" i="3"/>
  <c r="G30" i="3" s="1"/>
  <c r="B771" i="3"/>
  <c r="A771" i="3"/>
  <c r="A776" i="3"/>
  <c r="G779" i="3"/>
  <c r="G778" i="3"/>
  <c r="A764" i="3"/>
  <c r="G754" i="3"/>
  <c r="A625" i="3"/>
  <c r="B625" i="3"/>
  <c r="G620" i="3"/>
  <c r="G616" i="3"/>
  <c r="A618" i="3"/>
  <c r="B618" i="3"/>
  <c r="G615" i="3"/>
  <c r="G610" i="3"/>
  <c r="B613" i="3"/>
  <c r="B608" i="3"/>
  <c r="B601" i="3"/>
  <c r="B594" i="3"/>
  <c r="B580" i="3"/>
  <c r="B566" i="3"/>
  <c r="B559" i="3"/>
  <c r="A613" i="3"/>
  <c r="A608" i="3"/>
  <c r="A601" i="3"/>
  <c r="A594" i="3"/>
  <c r="A580" i="3"/>
  <c r="A566" i="3"/>
  <c r="A559" i="3"/>
  <c r="G562" i="3"/>
  <c r="G563" i="3"/>
  <c r="G564" i="3"/>
  <c r="G561" i="3"/>
  <c r="G555" i="3"/>
  <c r="G556" i="3"/>
  <c r="G557" i="3"/>
  <c r="G554" i="3"/>
  <c r="B552" i="3"/>
  <c r="A552" i="3"/>
  <c r="A546" i="3"/>
  <c r="B546" i="3"/>
  <c r="G550" i="3"/>
  <c r="G551" i="3" s="1"/>
  <c r="F88" i="1" s="1"/>
  <c r="G535" i="3"/>
  <c r="B412" i="3"/>
  <c r="B407" i="3"/>
  <c r="A412" i="3"/>
  <c r="A407" i="3"/>
  <c r="G415" i="3"/>
  <c r="G410" i="3"/>
  <c r="G387" i="3"/>
  <c r="G384" i="3"/>
  <c r="G385" i="3"/>
  <c r="I13" i="1" l="1"/>
  <c r="G12" i="4"/>
  <c r="I15" i="1"/>
  <c r="G780" i="3"/>
  <c r="F112" i="1" s="1"/>
  <c r="G617" i="3"/>
  <c r="G558" i="3"/>
  <c r="F89" i="1" s="1"/>
  <c r="I89" i="1" s="1"/>
  <c r="I88" i="1"/>
  <c r="B443" i="3"/>
  <c r="A443" i="3"/>
  <c r="G446" i="3"/>
  <c r="G445" i="3"/>
  <c r="G348" i="3"/>
  <c r="B343" i="3"/>
  <c r="A343" i="3"/>
  <c r="G349" i="3"/>
  <c r="G347" i="3"/>
  <c r="G346" i="3"/>
  <c r="G345" i="3"/>
  <c r="B438" i="3"/>
  <c r="A438" i="3"/>
  <c r="G441" i="3"/>
  <c r="B417" i="3"/>
  <c r="A417" i="3"/>
  <c r="G420" i="3"/>
  <c r="G419" i="3"/>
  <c r="B389" i="3"/>
  <c r="A389" i="3"/>
  <c r="B381" i="3"/>
  <c r="A381" i="3"/>
  <c r="B363" i="3"/>
  <c r="A363" i="3"/>
  <c r="B358" i="3"/>
  <c r="A358" i="3"/>
  <c r="G379" i="3"/>
  <c r="B353" i="3"/>
  <c r="A353" i="3"/>
  <c r="B317" i="3"/>
  <c r="B258" i="3"/>
  <c r="B228" i="3"/>
  <c r="A228" i="3"/>
  <c r="G231" i="3"/>
  <c r="G230" i="3"/>
  <c r="B221" i="3"/>
  <c r="A221" i="3"/>
  <c r="G226" i="3"/>
  <c r="G225" i="3"/>
  <c r="G224" i="3"/>
  <c r="G223" i="3"/>
  <c r="B216" i="3"/>
  <c r="A216" i="3"/>
  <c r="G219" i="3"/>
  <c r="G218" i="3"/>
  <c r="B211" i="3"/>
  <c r="G447" i="3" l="1"/>
  <c r="F70" i="1" s="1"/>
  <c r="I70" i="1" s="1"/>
  <c r="G350" i="3"/>
  <c r="F55" i="1" s="1"/>
  <c r="I55" i="1" s="1"/>
  <c r="G232" i="3"/>
  <c r="F44" i="1" s="1"/>
  <c r="I44" i="1" s="1"/>
  <c r="G421" i="3"/>
  <c r="G380" i="3"/>
  <c r="F59" i="1" s="1"/>
  <c r="I59" i="1" s="1"/>
  <c r="G220" i="3"/>
  <c r="F42" i="1" s="1"/>
  <c r="I42" i="1" s="1"/>
  <c r="G227" i="3"/>
  <c r="F43" i="1" s="1"/>
  <c r="I43" i="1" s="1"/>
  <c r="G206" i="3"/>
  <c r="A202" i="3"/>
  <c r="B202" i="3"/>
  <c r="G207" i="3"/>
  <c r="G205" i="3"/>
  <c r="G204" i="3"/>
  <c r="G208" i="3" l="1"/>
  <c r="F38" i="1" s="1"/>
  <c r="I38" i="1" s="1"/>
  <c r="G645" i="3" l="1"/>
  <c r="G748" i="3"/>
  <c r="G675" i="3"/>
  <c r="G676" i="3"/>
  <c r="G677" i="3"/>
  <c r="G678" i="3"/>
  <c r="G679" i="3"/>
  <c r="G680" i="3"/>
  <c r="G681" i="3"/>
  <c r="G682" i="3"/>
  <c r="G683" i="3"/>
  <c r="G684" i="3"/>
  <c r="G674" i="3"/>
  <c r="G655" i="3"/>
  <c r="G636" i="3"/>
  <c r="G631" i="3"/>
  <c r="G635" i="3"/>
  <c r="G646" i="3"/>
  <c r="G622" i="3"/>
  <c r="G621" i="3"/>
  <c r="G604" i="3"/>
  <c r="G605" i="3"/>
  <c r="G603" i="3"/>
  <c r="G592" i="3"/>
  <c r="G593" i="3" s="1"/>
  <c r="G486" i="3"/>
  <c r="G487" i="3"/>
  <c r="A431" i="3"/>
  <c r="G341" i="3"/>
  <c r="G314" i="3"/>
  <c r="G288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A258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75" i="3"/>
  <c r="G176" i="3"/>
  <c r="G177" i="3"/>
  <c r="G174" i="3"/>
  <c r="G172" i="3"/>
  <c r="G170" i="3"/>
  <c r="G168" i="3"/>
  <c r="G66" i="3"/>
  <c r="G92" i="3"/>
  <c r="G161" i="3"/>
  <c r="G157" i="3"/>
  <c r="G158" i="3"/>
  <c r="G155" i="3"/>
  <c r="G152" i="3"/>
  <c r="G153" i="3"/>
  <c r="G151" i="3"/>
  <c r="G154" i="3"/>
  <c r="G156" i="3"/>
  <c r="G159" i="3"/>
  <c r="G160" i="3"/>
  <c r="G162" i="3"/>
  <c r="G163" i="3"/>
  <c r="G164" i="3"/>
  <c r="G165" i="3"/>
  <c r="G166" i="3"/>
  <c r="G167" i="3"/>
  <c r="G169" i="3"/>
  <c r="G171" i="3"/>
  <c r="G173" i="3"/>
  <c r="G142" i="3"/>
  <c r="G143" i="3"/>
  <c r="G144" i="3"/>
  <c r="D118" i="3"/>
  <c r="D123" i="3" s="1"/>
  <c r="D128" i="3" s="1"/>
  <c r="D136" i="3" s="1"/>
  <c r="D141" i="3" s="1"/>
  <c r="G112" i="3"/>
  <c r="G111" i="3"/>
  <c r="G106" i="3"/>
  <c r="G100" i="3"/>
  <c r="G99" i="3"/>
  <c r="G98" i="3"/>
  <c r="G97" i="3"/>
  <c r="G96" i="3"/>
  <c r="G95" i="3"/>
  <c r="G94" i="3"/>
  <c r="G93" i="3"/>
  <c r="G91" i="3"/>
  <c r="G90" i="3"/>
  <c r="G89" i="3"/>
  <c r="G88" i="3"/>
  <c r="G87" i="3"/>
  <c r="G86" i="3"/>
  <c r="G85" i="3"/>
  <c r="G84" i="3"/>
  <c r="G83" i="3"/>
  <c r="G82" i="3"/>
  <c r="G81" i="3"/>
  <c r="G80" i="3"/>
  <c r="G49" i="3"/>
  <c r="G48" i="3"/>
  <c r="G43" i="3"/>
  <c r="G42" i="3"/>
  <c r="G37" i="3"/>
  <c r="D15" i="57" l="1"/>
  <c r="G178" i="3" l="1"/>
  <c r="G179" i="3"/>
  <c r="G50" i="3"/>
  <c r="G243" i="3"/>
  <c r="G238" i="3"/>
  <c r="A182" i="3"/>
  <c r="B182" i="3"/>
  <c r="A147" i="3"/>
  <c r="B147" i="3"/>
  <c r="G200" i="3"/>
  <c r="G180" i="3"/>
  <c r="A139" i="3"/>
  <c r="B139" i="3"/>
  <c r="A133" i="3"/>
  <c r="B133" i="3"/>
  <c r="A126" i="3"/>
  <c r="B126" i="3"/>
  <c r="G129" i="3"/>
  <c r="G128" i="3"/>
  <c r="A121" i="3"/>
  <c r="B121" i="3"/>
  <c r="A116" i="3"/>
  <c r="B116" i="3"/>
  <c r="B115" i="3"/>
  <c r="A115" i="3"/>
  <c r="G124" i="3"/>
  <c r="G123" i="3"/>
  <c r="G119" i="3"/>
  <c r="G118" i="3"/>
  <c r="A109" i="3"/>
  <c r="B109" i="3"/>
  <c r="A104" i="3"/>
  <c r="B104" i="3"/>
  <c r="A103" i="3"/>
  <c r="B103" i="3"/>
  <c r="B33" i="3"/>
  <c r="A33" i="3"/>
  <c r="G101" i="3"/>
  <c r="A78" i="3"/>
  <c r="B78" i="3"/>
  <c r="A52" i="3"/>
  <c r="B52" i="3"/>
  <c r="A46" i="3"/>
  <c r="B46" i="3"/>
  <c r="A40" i="3"/>
  <c r="B40" i="3"/>
  <c r="G44" i="3"/>
  <c r="G38" i="3"/>
  <c r="G181" i="3" l="1"/>
  <c r="F36" i="1" s="1"/>
  <c r="G201" i="3"/>
  <c r="F37" i="1" s="1"/>
  <c r="G120" i="3"/>
  <c r="G125" i="3"/>
  <c r="G130" i="3"/>
  <c r="G45" i="3"/>
  <c r="F21" i="1" s="1"/>
  <c r="G404" i="3"/>
  <c r="G403" i="3"/>
  <c r="G402" i="3"/>
  <c r="G401" i="3"/>
  <c r="G400" i="3"/>
  <c r="G399" i="3"/>
  <c r="G398" i="3"/>
  <c r="G397" i="3"/>
  <c r="G391" i="3"/>
  <c r="G383" i="3"/>
  <c r="G361" i="3"/>
  <c r="G405" i="3"/>
  <c r="G355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67" i="3"/>
  <c r="G76" i="3"/>
  <c r="G75" i="3"/>
  <c r="G74" i="3"/>
  <c r="G73" i="3"/>
  <c r="G72" i="3"/>
  <c r="G71" i="3"/>
  <c r="G70" i="3"/>
  <c r="G69" i="3"/>
  <c r="G68" i="3"/>
  <c r="G67" i="3"/>
  <c r="G65" i="3"/>
  <c r="G64" i="3"/>
  <c r="G63" i="3"/>
  <c r="G62" i="3"/>
  <c r="G61" i="3"/>
  <c r="G60" i="3"/>
  <c r="G59" i="3"/>
  <c r="G58" i="3"/>
  <c r="G57" i="3"/>
  <c r="G56" i="3"/>
  <c r="G55" i="3"/>
  <c r="G54" i="3"/>
  <c r="G260" i="3"/>
  <c r="G261" i="3"/>
  <c r="G255" i="3"/>
  <c r="G254" i="3"/>
  <c r="G253" i="3"/>
  <c r="G252" i="3"/>
  <c r="G251" i="3"/>
  <c r="G250" i="3"/>
  <c r="G249" i="3"/>
  <c r="G248" i="3"/>
  <c r="G247" i="3"/>
  <c r="B245" i="3"/>
  <c r="G141" i="3"/>
  <c r="G406" i="3" l="1"/>
  <c r="F31" i="1"/>
  <c r="I31" i="1" s="1"/>
  <c r="F30" i="1"/>
  <c r="F29" i="1"/>
  <c r="I37" i="1"/>
  <c r="I21" i="1"/>
  <c r="G388" i="3"/>
  <c r="F60" i="1" s="1"/>
  <c r="G362" i="3"/>
  <c r="F58" i="1" s="1"/>
  <c r="I58" i="1" s="1"/>
  <c r="G102" i="3"/>
  <c r="F24" i="1" s="1"/>
  <c r="I24" i="1" s="1"/>
  <c r="G77" i="3"/>
  <c r="F23" i="1" s="1"/>
  <c r="I23" i="1" s="1"/>
  <c r="G262" i="3"/>
  <c r="C428" i="3" s="1"/>
  <c r="B742" i="3"/>
  <c r="A265" i="3"/>
  <c r="A264" i="3"/>
  <c r="A245" i="3"/>
  <c r="A240" i="3"/>
  <c r="A235" i="3"/>
  <c r="A234" i="3"/>
  <c r="A211" i="3"/>
  <c r="A210" i="3"/>
  <c r="A132" i="3"/>
  <c r="A34" i="3"/>
  <c r="A32" i="3"/>
  <c r="F61" i="1" l="1"/>
  <c r="I61" i="1" s="1"/>
  <c r="C409" i="3"/>
  <c r="G409" i="3" s="1"/>
  <c r="G411" i="3" s="1"/>
  <c r="F62" i="1" s="1"/>
  <c r="I62" i="1" s="1"/>
  <c r="C414" i="3"/>
  <c r="G414" i="3" s="1"/>
  <c r="G416" i="3" s="1"/>
  <c r="F63" i="1" s="1"/>
  <c r="I63" i="1" s="1"/>
  <c r="F50" i="1"/>
  <c r="I50" i="1" s="1"/>
  <c r="G734" i="3"/>
  <c r="G729" i="3"/>
  <c r="G714" i="3"/>
  <c r="G500" i="3"/>
  <c r="G256" i="3"/>
  <c r="G257" i="3" s="1"/>
  <c r="G145" i="3"/>
  <c r="G146" i="3" s="1"/>
  <c r="G136" i="3"/>
  <c r="G137" i="3"/>
  <c r="G113" i="3"/>
  <c r="G107" i="3"/>
  <c r="G108" i="3" s="1"/>
  <c r="F26" i="1" s="1"/>
  <c r="G36" i="3"/>
  <c r="D242" i="3" l="1"/>
  <c r="G242" i="3" s="1"/>
  <c r="G244" i="3" s="1"/>
  <c r="D237" i="3"/>
  <c r="F49" i="1"/>
  <c r="C427" i="3"/>
  <c r="G428" i="3"/>
  <c r="C435" i="3"/>
  <c r="G435" i="3" s="1"/>
  <c r="G501" i="3"/>
  <c r="B6" i="57"/>
  <c r="G33" i="4"/>
  <c r="G31" i="4"/>
  <c r="G29" i="4"/>
  <c r="G27" i="4"/>
  <c r="G25" i="4"/>
  <c r="G23" i="4"/>
  <c r="G21" i="4"/>
  <c r="G19" i="4"/>
  <c r="G17" i="4"/>
  <c r="G15" i="4"/>
  <c r="G13" i="4"/>
  <c r="G11" i="4"/>
  <c r="B32" i="4"/>
  <c r="B30" i="4"/>
  <c r="B28" i="4"/>
  <c r="B26" i="4"/>
  <c r="B24" i="4"/>
  <c r="B22" i="4"/>
  <c r="B20" i="4"/>
  <c r="B18" i="4"/>
  <c r="B16" i="4"/>
  <c r="B14" i="4"/>
  <c r="B10" i="4"/>
  <c r="C426" i="3" l="1"/>
  <c r="C433" i="3" s="1"/>
  <c r="H12" i="1"/>
  <c r="G724" i="3"/>
  <c r="G709" i="3"/>
  <c r="G704" i="3"/>
  <c r="G699" i="3"/>
  <c r="G627" i="3"/>
  <c r="G647" i="3" s="1"/>
  <c r="G479" i="3"/>
  <c r="G474" i="3"/>
  <c r="G774" i="3"/>
  <c r="G767" i="3"/>
  <c r="G766" i="3"/>
  <c r="G762" i="3"/>
  <c r="G763" i="3" s="1"/>
  <c r="G740" i="3"/>
  <c r="G735" i="3"/>
  <c r="G730" i="3"/>
  <c r="G725" i="3"/>
  <c r="G720" i="3"/>
  <c r="G719" i="3"/>
  <c r="G715" i="3"/>
  <c r="G710" i="3"/>
  <c r="G705" i="3"/>
  <c r="G700" i="3"/>
  <c r="G695" i="3"/>
  <c r="G694" i="3"/>
  <c r="G690" i="3"/>
  <c r="G689" i="3"/>
  <c r="G685" i="3"/>
  <c r="G670" i="3"/>
  <c r="G668" i="3"/>
  <c r="G664" i="3"/>
  <c r="G665" i="3" s="1"/>
  <c r="G611" i="3"/>
  <c r="G612" i="3" s="1"/>
  <c r="G606" i="3"/>
  <c r="G599" i="3"/>
  <c r="G578" i="3"/>
  <c r="G579" i="3" s="1"/>
  <c r="G544" i="3"/>
  <c r="G545" i="3" s="1"/>
  <c r="G536" i="3"/>
  <c r="G531" i="3"/>
  <c r="G530" i="3"/>
  <c r="G526" i="3"/>
  <c r="G525" i="3"/>
  <c r="G521" i="3"/>
  <c r="G511" i="3"/>
  <c r="G493" i="3"/>
  <c r="G488" i="3"/>
  <c r="G480" i="3"/>
  <c r="G475" i="3"/>
  <c r="G470" i="3"/>
  <c r="G469" i="3"/>
  <c r="G465" i="3"/>
  <c r="G356" i="3"/>
  <c r="G357" i="3" s="1"/>
  <c r="F57" i="1" s="1"/>
  <c r="I57" i="1" s="1"/>
  <c r="G726" i="3" l="1"/>
  <c r="F105" i="1" s="1"/>
  <c r="I105" i="1" s="1"/>
  <c r="G476" i="3"/>
  <c r="F75" i="1" s="1"/>
  <c r="I75" i="1" s="1"/>
  <c r="G489" i="3"/>
  <c r="F77" i="1" s="1"/>
  <c r="I77" i="1" s="1"/>
  <c r="F87" i="1"/>
  <c r="I87" i="1" s="1"/>
  <c r="F100" i="1"/>
  <c r="I100" i="1" s="1"/>
  <c r="G731" i="3"/>
  <c r="F106" i="1" s="1"/>
  <c r="I106" i="1" s="1"/>
  <c r="G565" i="3"/>
  <c r="F90" i="1" s="1"/>
  <c r="I90" i="1" s="1"/>
  <c r="F91" i="1"/>
  <c r="I91" i="1" s="1"/>
  <c r="G600" i="3"/>
  <c r="F93" i="1" s="1"/>
  <c r="I93" i="1" s="1"/>
  <c r="G671" i="3"/>
  <c r="F101" i="1" s="1"/>
  <c r="I101" i="1" s="1"/>
  <c r="G686" i="3"/>
  <c r="F102" i="1" s="1"/>
  <c r="I102" i="1" s="1"/>
  <c r="G768" i="3"/>
  <c r="F109" i="1" s="1"/>
  <c r="I109" i="1" s="1"/>
  <c r="G706" i="3"/>
  <c r="G716" i="3"/>
  <c r="F103" i="1" s="1"/>
  <c r="I103" i="1" s="1"/>
  <c r="F99" i="1"/>
  <c r="I99" i="1" s="1"/>
  <c r="F80" i="1"/>
  <c r="I80" i="1" s="1"/>
  <c r="G522" i="3"/>
  <c r="F82" i="1" s="1"/>
  <c r="I82" i="1" s="1"/>
  <c r="G532" i="3"/>
  <c r="F84" i="1" s="1"/>
  <c r="I84" i="1" s="1"/>
  <c r="G537" i="3"/>
  <c r="F85" i="1" s="1"/>
  <c r="I85" i="1" s="1"/>
  <c r="G691" i="3"/>
  <c r="G721" i="3"/>
  <c r="F104" i="1" s="1"/>
  <c r="I104" i="1" s="1"/>
  <c r="F108" i="1"/>
  <c r="I108" i="1" s="1"/>
  <c r="G696" i="3"/>
  <c r="G701" i="3"/>
  <c r="G741" i="3"/>
  <c r="F107" i="1" s="1"/>
  <c r="I107" i="1" s="1"/>
  <c r="G711" i="3"/>
  <c r="G736" i="3"/>
  <c r="G471" i="3"/>
  <c r="F74" i="1" s="1"/>
  <c r="I74" i="1" s="1"/>
  <c r="G481" i="3"/>
  <c r="F76" i="1" s="1"/>
  <c r="I76" i="1" s="1"/>
  <c r="G494" i="3"/>
  <c r="F78" i="1" s="1"/>
  <c r="I78" i="1" s="1"/>
  <c r="G512" i="3"/>
  <c r="F81" i="1" s="1"/>
  <c r="I81" i="1" s="1"/>
  <c r="G527" i="3"/>
  <c r="F83" i="1" s="1"/>
  <c r="I83" i="1" s="1"/>
  <c r="F92" i="1"/>
  <c r="I92" i="1" s="1"/>
  <c r="G607" i="3"/>
  <c r="F94" i="1" s="1"/>
  <c r="I94" i="1" s="1"/>
  <c r="F95" i="1"/>
  <c r="I95" i="1" s="1"/>
  <c r="F97" i="1"/>
  <c r="I97" i="1" s="1"/>
  <c r="F96" i="1"/>
  <c r="I96" i="1" s="1"/>
  <c r="G466" i="3"/>
  <c r="F73" i="1" s="1"/>
  <c r="I73" i="1" s="1"/>
  <c r="G340" i="3"/>
  <c r="G342" i="3" s="1"/>
  <c r="G315" i="3"/>
  <c r="G289" i="3"/>
  <c r="I98" i="1" l="1"/>
  <c r="I71" i="1"/>
  <c r="G214" i="3"/>
  <c r="G213" i="3"/>
  <c r="G436" i="3" l="1"/>
  <c r="G429" i="3"/>
  <c r="G135" i="3"/>
  <c r="I26" i="1"/>
  <c r="G114" i="3" l="1"/>
  <c r="G138" i="3"/>
  <c r="G290" i="3"/>
  <c r="F52" i="1" s="1"/>
  <c r="I52" i="1" s="1"/>
  <c r="F54" i="1"/>
  <c r="I60" i="1"/>
  <c r="G316" i="3"/>
  <c r="F64" i="1"/>
  <c r="I64" i="1" s="1"/>
  <c r="G237" i="3"/>
  <c r="G239" i="3" s="1"/>
  <c r="F47" i="1" s="1"/>
  <c r="I47" i="1" s="1"/>
  <c r="I56" i="1" l="1"/>
  <c r="F53" i="1"/>
  <c r="I53" i="1" s="1"/>
  <c r="C773" i="3"/>
  <c r="G773" i="3" s="1"/>
  <c r="G775" i="3" s="1"/>
  <c r="I49" i="1"/>
  <c r="I29" i="1"/>
  <c r="I36" i="1"/>
  <c r="F35" i="1"/>
  <c r="I35" i="1" s="1"/>
  <c r="F34" i="1"/>
  <c r="I34" i="1" s="1"/>
  <c r="I30" i="1"/>
  <c r="F27" i="1"/>
  <c r="I27" i="1" s="1"/>
  <c r="F48" i="1"/>
  <c r="I48" i="1" s="1"/>
  <c r="I45" i="1" l="1"/>
  <c r="G20" i="4" s="1"/>
  <c r="I32" i="1"/>
  <c r="I112" i="1"/>
  <c r="F111" i="1"/>
  <c r="I111" i="1" s="1"/>
  <c r="I110" i="1" s="1"/>
  <c r="G427" i="3"/>
  <c r="C434" i="3"/>
  <c r="G434" i="3" s="1"/>
  <c r="G30" i="4"/>
  <c r="G28" i="4"/>
  <c r="G32" i="4" l="1"/>
  <c r="D32" i="4" s="1"/>
  <c r="F28" i="4"/>
  <c r="E28" i="4"/>
  <c r="D28" i="4"/>
  <c r="F30" i="4"/>
  <c r="E30" i="4"/>
  <c r="D30" i="4"/>
  <c r="E32" i="4" l="1"/>
  <c r="F32" i="4"/>
  <c r="G24" i="4"/>
  <c r="F24" i="4" l="1"/>
  <c r="E24" i="4"/>
  <c r="D24" i="4"/>
  <c r="I54" i="1" l="1"/>
  <c r="I51" i="1" s="1"/>
  <c r="G22" i="4" l="1"/>
  <c r="E22" i="4" l="1"/>
  <c r="D22" i="4"/>
  <c r="F22" i="4"/>
  <c r="G433" i="3" l="1"/>
  <c r="G16" i="4"/>
  <c r="D20" i="57"/>
  <c r="G426" i="3" l="1"/>
  <c r="G215" i="3"/>
  <c r="F41" i="1" s="1"/>
  <c r="G39" i="3"/>
  <c r="G430" i="3" l="1"/>
  <c r="G437" i="3" s="1"/>
  <c r="F20" i="1"/>
  <c r="I20" i="1" s="1"/>
  <c r="G51" i="3"/>
  <c r="F22" i="1" s="1"/>
  <c r="I22" i="1" s="1"/>
  <c r="I41" i="1"/>
  <c r="I39" i="1" s="1"/>
  <c r="I18" i="1" l="1"/>
  <c r="F67" i="1"/>
  <c r="I67" i="1" s="1"/>
  <c r="F68" i="1"/>
  <c r="I68" i="1" s="1"/>
  <c r="C440" i="3"/>
  <c r="G440" i="3" s="1"/>
  <c r="G442" i="3" s="1"/>
  <c r="F69" i="1" s="1"/>
  <c r="I69" i="1" s="1"/>
  <c r="G18" i="4"/>
  <c r="I65" i="1" l="1"/>
  <c r="G26" i="4"/>
  <c r="E26" i="4" s="1"/>
  <c r="B7" i="57"/>
  <c r="A1" i="57"/>
  <c r="A7" i="57"/>
  <c r="A6" i="57"/>
  <c r="F26" i="4" l="1"/>
  <c r="D26" i="4"/>
  <c r="G14" i="4"/>
  <c r="I24" i="54" l="1"/>
  <c r="F24" i="54"/>
  <c r="G24" i="54" s="1"/>
  <c r="I23" i="54"/>
  <c r="F23" i="54"/>
  <c r="G23" i="54" s="1"/>
  <c r="F22" i="54"/>
  <c r="G22" i="54" s="1"/>
  <c r="H22" i="54" s="1"/>
  <c r="I22" i="54" s="1"/>
  <c r="I21" i="54"/>
  <c r="F21" i="54"/>
  <c r="G21" i="54" s="1"/>
  <c r="I13" i="54"/>
  <c r="F13" i="54"/>
  <c r="G13" i="54" s="1"/>
  <c r="I12" i="54"/>
  <c r="F12" i="54"/>
  <c r="G12" i="54" s="1"/>
  <c r="I11" i="54"/>
  <c r="F11" i="54"/>
  <c r="G11" i="54" s="1"/>
  <c r="I10" i="54"/>
  <c r="F10" i="54"/>
  <c r="G10" i="54" s="1"/>
  <c r="F9" i="54"/>
  <c r="G9" i="54" s="1"/>
  <c r="H9" i="54" s="1"/>
  <c r="I9" i="54" s="1"/>
  <c r="I8" i="54"/>
  <c r="F8" i="54"/>
  <c r="I14" i="54" l="1"/>
  <c r="G4" i="54" s="1"/>
  <c r="F25" i="54"/>
  <c r="F14" i="54"/>
  <c r="I25" i="54"/>
  <c r="G17" i="54" s="1"/>
  <c r="G8" i="54"/>
  <c r="F16" i="4" l="1"/>
  <c r="D16" i="4"/>
  <c r="E16" i="4"/>
  <c r="B7" i="4" l="1"/>
  <c r="E20" i="4" l="1"/>
  <c r="F20" i="4"/>
  <c r="D20" i="4"/>
  <c r="A1" i="4" l="1"/>
  <c r="A1" i="3"/>
  <c r="B7" i="3" l="1"/>
  <c r="B6" i="4" l="1"/>
  <c r="B6" i="3"/>
  <c r="A7" i="4"/>
  <c r="F190" i="17" l="1"/>
  <c r="E190" i="17"/>
  <c r="F189" i="17"/>
  <c r="F188" i="17"/>
  <c r="E188" i="17"/>
  <c r="M187" i="17"/>
  <c r="F187" i="17" s="1"/>
  <c r="E187" i="17"/>
  <c r="F186" i="17"/>
  <c r="F185" i="17"/>
  <c r="F184" i="17"/>
  <c r="F183" i="17"/>
  <c r="F182" i="17"/>
  <c r="F181" i="17"/>
  <c r="E181" i="17"/>
  <c r="F180" i="17"/>
  <c r="E180" i="17"/>
  <c r="F179" i="17"/>
  <c r="E179" i="17"/>
  <c r="F178" i="17"/>
  <c r="E178" i="17"/>
  <c r="F177" i="17"/>
  <c r="E177" i="17"/>
  <c r="F176" i="17"/>
  <c r="E176" i="17"/>
  <c r="F175" i="17"/>
  <c r="E175" i="17"/>
  <c r="F174" i="17"/>
  <c r="E174" i="17"/>
  <c r="F173" i="17"/>
  <c r="E173" i="17"/>
  <c r="F172" i="17"/>
  <c r="E172" i="17"/>
  <c r="F171" i="17"/>
  <c r="E171" i="17"/>
  <c r="F170" i="17"/>
  <c r="E170" i="17"/>
  <c r="F169" i="17"/>
  <c r="E169" i="17"/>
  <c r="F168" i="17"/>
  <c r="E168" i="17"/>
  <c r="M167" i="17"/>
  <c r="F167" i="17" s="1"/>
  <c r="E167" i="17"/>
  <c r="F166" i="17"/>
  <c r="E166" i="17"/>
  <c r="F165" i="17"/>
  <c r="E165" i="17"/>
  <c r="F164" i="17"/>
  <c r="E164" i="17"/>
  <c r="F163" i="17"/>
  <c r="E163" i="17"/>
  <c r="F162" i="17"/>
  <c r="E162" i="17"/>
  <c r="F161" i="17"/>
  <c r="E161" i="17"/>
  <c r="F160" i="17"/>
  <c r="E160" i="17"/>
  <c r="F159" i="17"/>
  <c r="E159" i="17"/>
  <c r="F158" i="17"/>
  <c r="E158" i="17"/>
  <c r="F157" i="17"/>
  <c r="E157" i="17"/>
  <c r="F156" i="17"/>
  <c r="E156" i="17"/>
  <c r="F155" i="17"/>
  <c r="E155" i="17"/>
  <c r="F154" i="17"/>
  <c r="E154" i="17"/>
  <c r="F153" i="17"/>
  <c r="E153" i="17"/>
  <c r="F152" i="17"/>
  <c r="E152" i="17"/>
  <c r="F151" i="17"/>
  <c r="E151" i="17"/>
  <c r="F150" i="17"/>
  <c r="E150" i="17"/>
  <c r="F149" i="17"/>
  <c r="E149" i="17"/>
  <c r="F148" i="17"/>
  <c r="E148" i="17"/>
  <c r="F147" i="17"/>
  <c r="E147" i="17"/>
  <c r="F146" i="17"/>
  <c r="E146" i="17"/>
  <c r="M145" i="17"/>
  <c r="F145" i="17" s="1"/>
  <c r="E145" i="17"/>
  <c r="F144" i="17"/>
  <c r="E144" i="17"/>
  <c r="F143" i="17"/>
  <c r="E143" i="17"/>
  <c r="F142" i="17"/>
  <c r="E142" i="17"/>
  <c r="F141" i="17"/>
  <c r="E141" i="17"/>
  <c r="M140" i="17"/>
  <c r="F140" i="17" s="1"/>
  <c r="E140" i="17"/>
  <c r="F139" i="17"/>
  <c r="F138" i="17"/>
  <c r="E138" i="17"/>
  <c r="F137" i="17"/>
  <c r="E137" i="17"/>
  <c r="F136" i="17"/>
  <c r="E136" i="17"/>
  <c r="F135" i="17"/>
  <c r="E135" i="17"/>
  <c r="F134" i="17"/>
  <c r="E134" i="17"/>
  <c r="F133" i="17"/>
  <c r="E133" i="17"/>
  <c r="F132" i="17"/>
  <c r="E132" i="17"/>
  <c r="F131" i="17"/>
  <c r="E131" i="17"/>
  <c r="F130" i="17"/>
  <c r="E130" i="17"/>
  <c r="F129" i="17"/>
  <c r="E129" i="17"/>
  <c r="F128" i="17"/>
  <c r="E128" i="17"/>
  <c r="M127" i="17"/>
  <c r="F127" i="17" s="1"/>
  <c r="E127" i="17"/>
  <c r="M126" i="17"/>
  <c r="F126" i="17" s="1"/>
  <c r="E126" i="17"/>
  <c r="M125" i="17"/>
  <c r="F125" i="17"/>
  <c r="E125" i="17"/>
  <c r="F124" i="17"/>
  <c r="E124" i="17"/>
  <c r="F123" i="17"/>
  <c r="E123" i="17"/>
  <c r="F122" i="17"/>
  <c r="E122" i="17"/>
  <c r="F121" i="17"/>
  <c r="E121" i="17"/>
  <c r="F120" i="17"/>
  <c r="E120" i="17"/>
  <c r="F119" i="17"/>
  <c r="E119" i="17"/>
  <c r="F118" i="17"/>
  <c r="E118" i="17"/>
  <c r="F117" i="17"/>
  <c r="E117" i="17"/>
  <c r="F116" i="17"/>
  <c r="E116" i="17"/>
  <c r="F115" i="17"/>
  <c r="E115" i="17"/>
  <c r="F114" i="17"/>
  <c r="E114" i="17"/>
  <c r="F113" i="17"/>
  <c r="E113" i="17"/>
  <c r="F112" i="17"/>
  <c r="E112" i="17"/>
  <c r="F111" i="17"/>
  <c r="E111" i="17"/>
  <c r="F110" i="17"/>
  <c r="E110" i="17"/>
  <c r="F109" i="17"/>
  <c r="E109" i="17"/>
  <c r="F108" i="17"/>
  <c r="E108" i="17"/>
  <c r="F107" i="17"/>
  <c r="E107" i="17"/>
  <c r="F106" i="17"/>
  <c r="E106" i="17"/>
  <c r="F105" i="17"/>
  <c r="E105" i="17"/>
  <c r="F104" i="17"/>
  <c r="E104" i="17"/>
  <c r="F103" i="17"/>
  <c r="E103" i="17"/>
  <c r="F102" i="17"/>
  <c r="E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M85" i="17"/>
  <c r="F85" i="17" s="1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M71" i="17"/>
  <c r="F71" i="17" s="1"/>
  <c r="F70" i="17"/>
  <c r="F69" i="17"/>
  <c r="F68" i="17"/>
  <c r="F67" i="17"/>
  <c r="F66" i="17"/>
  <c r="F65" i="17"/>
  <c r="M64" i="17"/>
  <c r="F64" i="17" s="1"/>
  <c r="M63" i="17"/>
  <c r="F63" i="17" s="1"/>
  <c r="M62" i="17"/>
  <c r="F62" i="17" s="1"/>
  <c r="F61" i="17"/>
  <c r="F60" i="17"/>
  <c r="F59" i="17"/>
  <c r="F58" i="17"/>
  <c r="F57" i="17"/>
  <c r="F56" i="17"/>
  <c r="F55" i="17"/>
  <c r="F54" i="17"/>
  <c r="F53" i="17"/>
  <c r="F52" i="17"/>
  <c r="F51" i="17"/>
  <c r="M50" i="17"/>
  <c r="F50" i="17" s="1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6" i="17"/>
  <c r="G5" i="17"/>
  <c r="C5" i="17"/>
  <c r="C4" i="17"/>
  <c r="A1" i="17"/>
  <c r="G102" i="17" l="1"/>
  <c r="G106" i="17"/>
  <c r="G110" i="17"/>
  <c r="G129" i="17"/>
  <c r="G133" i="17"/>
  <c r="G137" i="17"/>
  <c r="G147" i="17"/>
  <c r="G151" i="17"/>
  <c r="G155" i="17"/>
  <c r="G159" i="17"/>
  <c r="G163" i="17"/>
  <c r="G175" i="17"/>
  <c r="G179" i="17"/>
  <c r="G103" i="17"/>
  <c r="G107" i="17"/>
  <c r="G130" i="17"/>
  <c r="G134" i="17"/>
  <c r="G146" i="17"/>
  <c r="G150" i="17"/>
  <c r="G154" i="17"/>
  <c r="G158" i="17"/>
  <c r="G162" i="17"/>
  <c r="G168" i="17"/>
  <c r="G172" i="17"/>
  <c r="G176" i="17"/>
  <c r="G180" i="17"/>
  <c r="G143" i="17"/>
  <c r="G144" i="17"/>
  <c r="G113" i="17"/>
  <c r="G164" i="17"/>
  <c r="G166" i="17"/>
  <c r="G170" i="17"/>
  <c r="G112" i="17"/>
  <c r="G165" i="17"/>
  <c r="G169" i="17"/>
  <c r="G171" i="17"/>
  <c r="G140" i="17"/>
  <c r="G114" i="17"/>
  <c r="G118" i="17"/>
  <c r="G122" i="17"/>
  <c r="G138" i="17"/>
  <c r="G142" i="17"/>
  <c r="G149" i="17"/>
  <c r="G188" i="17"/>
  <c r="G111" i="17"/>
  <c r="G115" i="17"/>
  <c r="G119" i="17"/>
  <c r="G123" i="17"/>
  <c r="G141" i="17"/>
  <c r="G145" i="17"/>
  <c r="G148" i="17"/>
  <c r="G105" i="17"/>
  <c r="G120" i="17"/>
  <c r="G124" i="17"/>
  <c r="G127" i="17"/>
  <c r="G152" i="17"/>
  <c r="G156" i="17"/>
  <c r="G178" i="17"/>
  <c r="G104" i="17"/>
  <c r="G108" i="17"/>
  <c r="G117" i="17"/>
  <c r="G121" i="17"/>
  <c r="G157" i="17"/>
  <c r="G161" i="17"/>
  <c r="G173" i="17"/>
  <c r="G177" i="17"/>
  <c r="G109" i="17"/>
  <c r="G116" i="17"/>
  <c r="G125" i="17"/>
  <c r="G153" i="17"/>
  <c r="G160" i="17"/>
  <c r="G174" i="17"/>
  <c r="G181" i="17"/>
  <c r="G190" i="17"/>
  <c r="G126" i="17"/>
  <c r="G132" i="17"/>
  <c r="G135" i="17"/>
  <c r="G128" i="17"/>
  <c r="G131" i="17"/>
  <c r="G136" i="17"/>
  <c r="G167" i="17"/>
  <c r="G187" i="17"/>
  <c r="G139" i="17" l="1"/>
  <c r="G101" i="17"/>
  <c r="E189" i="17"/>
  <c r="G189" i="17" s="1"/>
  <c r="E50" i="17" l="1"/>
  <c r="G50" i="17" s="1"/>
  <c r="E186" i="17" l="1"/>
  <c r="G186" i="17" s="1"/>
  <c r="E185" i="17" l="1"/>
  <c r="G185" i="17" s="1"/>
  <c r="E57" i="17" l="1"/>
  <c r="G57" i="17" s="1"/>
  <c r="E58" i="17" l="1"/>
  <c r="G58" i="17" s="1"/>
  <c r="E53" i="17" l="1"/>
  <c r="G53" i="17" s="1"/>
  <c r="G12" i="3"/>
  <c r="G13" i="3" l="1"/>
  <c r="F12" i="1" s="1"/>
  <c r="E97" i="17"/>
  <c r="G97" i="17" s="1"/>
  <c r="E42" i="17"/>
  <c r="G42" i="17" s="1"/>
  <c r="E40" i="17"/>
  <c r="G40" i="17" s="1"/>
  <c r="E70" i="17"/>
  <c r="G70" i="17" s="1"/>
  <c r="E74" i="17"/>
  <c r="G74" i="17" s="1"/>
  <c r="E83" i="17"/>
  <c r="G83" i="17" s="1"/>
  <c r="E93" i="17"/>
  <c r="G93" i="17" s="1"/>
  <c r="E47" i="17"/>
  <c r="G47" i="17" s="1"/>
  <c r="E76" i="17"/>
  <c r="G76" i="17" s="1"/>
  <c r="E86" i="17"/>
  <c r="G86" i="17" s="1"/>
  <c r="E91" i="17"/>
  <c r="G91" i="17" s="1"/>
  <c r="E17" i="17"/>
  <c r="G17" i="17" s="1"/>
  <c r="E18" i="17"/>
  <c r="G18" i="17" s="1"/>
  <c r="E21" i="17"/>
  <c r="G21" i="17" s="1"/>
  <c r="E29" i="17"/>
  <c r="G29" i="17" s="1"/>
  <c r="E43" i="17"/>
  <c r="G43" i="17" s="1"/>
  <c r="E60" i="17"/>
  <c r="G60" i="17" s="1"/>
  <c r="E82" i="17"/>
  <c r="G82" i="17" s="1"/>
  <c r="E67" i="17"/>
  <c r="G67" i="17" s="1"/>
  <c r="E94" i="17"/>
  <c r="G94" i="17" s="1"/>
  <c r="E98" i="17"/>
  <c r="G98" i="17" s="1"/>
  <c r="E39" i="17"/>
  <c r="G39" i="17" s="1"/>
  <c r="E92" i="17"/>
  <c r="G92" i="17" s="1"/>
  <c r="E30" i="17"/>
  <c r="G30" i="17" s="1"/>
  <c r="E55" i="17"/>
  <c r="G55" i="17" s="1"/>
  <c r="E23" i="17"/>
  <c r="G23" i="17" s="1"/>
  <c r="E41" i="17"/>
  <c r="G41" i="17" s="1"/>
  <c r="E64" i="17"/>
  <c r="G64" i="17" s="1"/>
  <c r="E69" i="17"/>
  <c r="G69" i="17" s="1"/>
  <c r="E95" i="17"/>
  <c r="G95" i="17" s="1"/>
  <c r="E12" i="17"/>
  <c r="G12" i="17" s="1"/>
  <c r="E25" i="17"/>
  <c r="G25" i="17" s="1"/>
  <c r="E71" i="17"/>
  <c r="G71" i="17" s="1"/>
  <c r="E15" i="17"/>
  <c r="G15" i="17" s="1"/>
  <c r="E20" i="17"/>
  <c r="G20" i="17" s="1"/>
  <c r="E49" i="17"/>
  <c r="G49" i="17" s="1"/>
  <c r="E62" i="17"/>
  <c r="G62" i="17" s="1"/>
  <c r="E66" i="17"/>
  <c r="G66" i="17" s="1"/>
  <c r="E72" i="17"/>
  <c r="G72" i="17" s="1"/>
  <c r="E87" i="17"/>
  <c r="G87" i="17" s="1"/>
  <c r="E19" i="17"/>
  <c r="G19" i="17" s="1"/>
  <c r="E59" i="17"/>
  <c r="G59" i="17" s="1"/>
  <c r="E65" i="17"/>
  <c r="G65" i="17" s="1"/>
  <c r="E75" i="17"/>
  <c r="G75" i="17" s="1"/>
  <c r="E10" i="17"/>
  <c r="G10" i="17" s="1"/>
  <c r="E16" i="17"/>
  <c r="G16" i="17" s="1"/>
  <c r="E22" i="17"/>
  <c r="G22" i="17" s="1"/>
  <c r="E36" i="17"/>
  <c r="G36" i="17" s="1"/>
  <c r="E46" i="17"/>
  <c r="G46" i="17" s="1"/>
  <c r="E68" i="17"/>
  <c r="G68" i="17" s="1"/>
  <c r="E73" i="17"/>
  <c r="G73" i="17" s="1"/>
  <c r="E100" i="17"/>
  <c r="G100" i="17" s="1"/>
  <c r="I12" i="1" l="1"/>
  <c r="I113" i="1" s="1"/>
  <c r="E13" i="17"/>
  <c r="G13" i="17" s="1"/>
  <c r="E54" i="17"/>
  <c r="G54" i="17" s="1"/>
  <c r="E184" i="17"/>
  <c r="G184" i="17" s="1"/>
  <c r="E183" i="17"/>
  <c r="G183" i="17" s="1"/>
  <c r="E51" i="17"/>
  <c r="G51" i="17" s="1"/>
  <c r="E44" i="17"/>
  <c r="G44" i="17" s="1"/>
  <c r="E56" i="17"/>
  <c r="G56" i="17" s="1"/>
  <c r="E63" i="17"/>
  <c r="G63" i="17" s="1"/>
  <c r="G61" i="17" s="1"/>
  <c r="E85" i="17"/>
  <c r="G85" i="17" s="1"/>
  <c r="E89" i="17"/>
  <c r="G89" i="17" s="1"/>
  <c r="E52" i="17"/>
  <c r="G52" i="17" s="1"/>
  <c r="E48" i="17"/>
  <c r="G48" i="17" s="1"/>
  <c r="E99" i="17"/>
  <c r="G99" i="17" s="1"/>
  <c r="E88" i="17"/>
  <c r="G88" i="17" s="1"/>
  <c r="E28" i="17"/>
  <c r="G28" i="17" s="1"/>
  <c r="E11" i="17"/>
  <c r="G11" i="17" s="1"/>
  <c r="E27" i="17"/>
  <c r="G27" i="17" s="1"/>
  <c r="E24" i="17"/>
  <c r="G24" i="17" s="1"/>
  <c r="E26" i="17"/>
  <c r="G26" i="17" s="1"/>
  <c r="E14" i="17"/>
  <c r="G14" i="17" s="1"/>
  <c r="E78" i="17"/>
  <c r="G78" i="17" s="1"/>
  <c r="E32" i="17"/>
  <c r="G32" i="17" s="1"/>
  <c r="G38" i="17"/>
  <c r="E35" i="17"/>
  <c r="G35" i="17" s="1"/>
  <c r="E33" i="17"/>
  <c r="G33" i="17" s="1"/>
  <c r="E34" i="17"/>
  <c r="G34" i="17" s="1"/>
  <c r="E80" i="17"/>
  <c r="G80" i="17" s="1"/>
  <c r="G182" i="17" l="1"/>
  <c r="G84" i="17"/>
  <c r="G45" i="17"/>
  <c r="E81" i="17"/>
  <c r="G81" i="17" s="1"/>
  <c r="E37" i="17"/>
  <c r="G37" i="17" s="1"/>
  <c r="G31" i="17" s="1"/>
  <c r="E9" i="17"/>
  <c r="G9" i="17" s="1"/>
  <c r="G8" i="17" s="1"/>
  <c r="G191" i="17" s="1"/>
  <c r="F12" i="4" l="1"/>
  <c r="D12" i="4"/>
  <c r="E12" i="4"/>
  <c r="G10" i="4"/>
  <c r="E79" i="17"/>
  <c r="G79" i="17" s="1"/>
  <c r="G77" i="17" s="1"/>
  <c r="E96" i="17" l="1"/>
  <c r="G96" i="17" s="1"/>
  <c r="G90" i="17" s="1"/>
  <c r="F10" i="4" l="1"/>
  <c r="D10" i="4"/>
  <c r="E10" i="4"/>
  <c r="D14" i="4" l="1"/>
  <c r="E14" i="4"/>
  <c r="F14" i="4"/>
  <c r="E18" i="4" l="1"/>
  <c r="E34" i="4" s="1"/>
  <c r="D18" i="4" l="1"/>
  <c r="D34" i="4" s="1"/>
  <c r="F18" i="4"/>
  <c r="F34" i="4" s="1"/>
  <c r="G34" i="4" l="1"/>
  <c r="D35" i="4" l="1"/>
  <c r="F35" i="4"/>
  <c r="E35" i="4"/>
  <c r="G35" i="4" l="1"/>
</calcChain>
</file>

<file path=xl/sharedStrings.xml><?xml version="1.0" encoding="utf-8"?>
<sst xmlns="http://schemas.openxmlformats.org/spreadsheetml/2006/main" count="2247" uniqueCount="729">
  <si>
    <t>ORÇAMENTO BASE</t>
  </si>
  <si>
    <t>OBRA:</t>
  </si>
  <si>
    <t>LOCAL:</t>
  </si>
  <si>
    <t>DATA:</t>
  </si>
  <si>
    <t>Item</t>
  </si>
  <si>
    <t>Código</t>
  </si>
  <si>
    <t>Discriminação dos serviços</t>
  </si>
  <si>
    <t>Unid.</t>
  </si>
  <si>
    <t>Quant.</t>
  </si>
  <si>
    <t>P. Unitário</t>
  </si>
  <si>
    <t xml:space="preserve"> P. Total </t>
  </si>
  <si>
    <t>Sinapi 10/13</t>
  </si>
  <si>
    <t>Com BDI 24%</t>
  </si>
  <si>
    <t>1.0</t>
  </si>
  <si>
    <t>Serviços Preliminares</t>
  </si>
  <si>
    <t>73822/002 SINAPI RECIFE 10/2013</t>
  </si>
  <si>
    <t>LIMPEZA DO TERRENO - RASPAGEM MECANIZADA (MOTONIVELADORA) DE CAMADA VEGETAL</t>
  </si>
  <si>
    <t>m²</t>
  </si>
  <si>
    <t>73948/016 SINAPI RECIFE 10/2013</t>
  </si>
  <si>
    <t>LIMPEZA MANUAL DO TERRENO (C/ RASPAGEM SUPERFICIAL)</t>
  </si>
  <si>
    <t>74209/001 SINAPI RECIFE 10/2013</t>
  </si>
  <si>
    <t>PLACA DE OBRA EM CHAPA GALVANIZADA</t>
  </si>
  <si>
    <t>73992/001 SINAPI RECIFE 10/2013</t>
  </si>
  <si>
    <t>LOCAÇÃO CONVENCIONAL DE OBRAS, ATRAVÉS DE GABARITO DE TÁBUAS CORRIDAS PONTALETADAS A CADA 1,50 M.</t>
  </si>
  <si>
    <t>73803/001 SINAPI RECIFE 10/2013</t>
  </si>
  <si>
    <t>GALPÃO ABERTO PARA OFICINA E DEPÓSITO DE CANTEIRO DE OBRAS, EM MADEIRA DE LEI</t>
  </si>
  <si>
    <t>73805/001 SINAPI RECIFE 10/2013</t>
  </si>
  <si>
    <t>BARRACÃO DE OBRA PARA ALOJAMENTO/ESCRITÓRIO, PISO EM PINHO 3A, PAREDES EM COMPENSADO 10 MM, COBERTURA EM TELHA AMIANTO 6 MM, INCLUSIVE INSTALAÇÕES ELÉTRICAS E ESQUADRIAS</t>
  </si>
  <si>
    <t>74210/001 SINAPI RECIFE 10/2013</t>
  </si>
  <si>
    <t>BARRACÃO PARA DEPÓSITO EM TÁBUAS DE MADEIRA,  COBERTURA EM FIBROCIMENTO 4 MM, INCLUSIVE PISO ARGAMASSA 1:6 (CIMENTO E AREIA)</t>
  </si>
  <si>
    <t>74242/001 SINAPI RECIFE 10/2013</t>
  </si>
  <si>
    <t>BARRACÃO DE OBRA EM TÁBUAS DE MADEIRA COM BANHEIRO, COBERTURA EM EM FIBROCIMENTO 4 MM, INCLUSO INSTALAÇÕES HIDRO-SANITÁRIAS E ELÉTRICAS.</t>
  </si>
  <si>
    <t>74220/001 SINAPI RECIFE 10/2013</t>
  </si>
  <si>
    <t>TAPUME DE CHAPA DE MADEIRA COMPENSADA (6 MM) - PINTURA A CAL - APROVEITAMENTO 2 X</t>
  </si>
  <si>
    <t>72230 SINAPI RECIFE 10/2013</t>
  </si>
  <si>
    <t>RETIRADA DE TELHAS CERÂMICAS OU DE VIDRO</t>
  </si>
  <si>
    <t>72231 SINAPI RECIFE 10/2013</t>
  </si>
  <si>
    <t>RETIRADA DE TELHAS ONDULADAS</t>
  </si>
  <si>
    <t>72226 SINAPI RECIFE 10/2013</t>
  </si>
  <si>
    <t>RETIRADA DE ESTRUTURA DE MADEIRA PONTALETADA PARA TELHAS CERÂMICAS OU DE VIDRO</t>
  </si>
  <si>
    <t>72227 SINAPI RECIFE 10/2013</t>
  </si>
  <si>
    <t>RETIRADA DE ESTRUTURA DE MADEIRA PONTALETADA PARA TELHAS ONDULADAS</t>
  </si>
  <si>
    <t>72228 SINAPI RECIFE 10/2013</t>
  </si>
  <si>
    <t>RETIRADA DE ESTRUTURA DE MADEIRA COM TESOURAS PARA TELHAS CERÂMICAS OU DE VIDRO</t>
  </si>
  <si>
    <t>72229 SINAPI RECIFE 10/2013</t>
  </si>
  <si>
    <t>RETIRADA DE ESTRUTURA DE MADEIRA COM TESOURAS PARA TELHAS ONDULADAS</t>
  </si>
  <si>
    <t>72142 SINAPI RECIFE 10/2013</t>
  </si>
  <si>
    <t>RETIRADA DE FOLHAS DE PORTA DE PASSAGEM OU JANELA</t>
  </si>
  <si>
    <t>Ud</t>
  </si>
  <si>
    <t>72143 SINAPI RECIFE 10/2013</t>
  </si>
  <si>
    <t>RETIRADA DE BATENTES DE MADEIRA</t>
  </si>
  <si>
    <t xml:space="preserve">73801/001 SINAPI RECIFE 10/2013 </t>
  </si>
  <si>
    <t>DEMOLICAO DE PISO DE ALTA RESISTENCIA</t>
  </si>
  <si>
    <t>73802/001 SINAPI RECIFE 10/2013</t>
  </si>
  <si>
    <t>DEMOLIÇÃO DE REVESTIMENTO COM ARGAMASSA DE CAL E AREIA</t>
  </si>
  <si>
    <t>73899/002 SINAPI RECIFE 10/2013</t>
  </si>
  <si>
    <t>DEMOLIÇÃO DE ALVENARIA DE TIJOLOS FURADOS S/REAPROVEITAMENTO</t>
  </si>
  <si>
    <t>m³</t>
  </si>
  <si>
    <t>72216 SINAPI RECIFE 10/2013</t>
  </si>
  <si>
    <t>DEMOLIÇÃO DE VERGAS, CINTAS E PILARETES DE CONCRETO.</t>
  </si>
  <si>
    <t xml:space="preserve">03.01.080 EMLURB RECIFE 10/2013  </t>
  </si>
  <si>
    <t>DEMOLICAO DE REVESTIMENTO DE PISO COM LADRILHO HIDRAULICO, LAJOTA OU CERAMICO.</t>
  </si>
  <si>
    <t>2.0</t>
  </si>
  <si>
    <t>Infra-estrutura</t>
  </si>
  <si>
    <t>73965/010 SINAPI RECIFE 10/2013</t>
  </si>
  <si>
    <t>ESCAVAÇÃO MANUAL DE VALA EM MATERIAL DE 1ª CATEGORIA ATÉ 1,50 M, EXCLUINDO ESGOTAMENTO / ESCORAMENTO.</t>
  </si>
  <si>
    <t>83532 SINAPI RECIFE 10/2013</t>
  </si>
  <si>
    <t>LASTRO DE CONCRETO TRACO 1:4:8, PREPARO MECANICO</t>
  </si>
  <si>
    <t xml:space="preserve">06.03.103 EMLURB RECIFE 10/2013  </t>
  </si>
  <si>
    <t>CONCRETO ARMADO PRONTO, FCK 25 MPA CONDICAO A (NBR 12655), LANCADO EM FUNDACOES E ADENSADO, INCLUSIVE FORMA, ESCORAMENTO E FERRAGEM.</t>
  </si>
  <si>
    <t>73935/002 SINAPI RECIFE 10/2013</t>
  </si>
  <si>
    <t>ALVENARIA EM TIJOLO CERAMICO FURADO 10X20X20CM, 1 VEZ, ASSENTADO EM ARGAMASSA TRACO 1:5 (CIMENTO E AREIA), E=1CM</t>
  </si>
  <si>
    <t>73904/001 SINAPI RECIFE 10/2013</t>
  </si>
  <si>
    <t>ATERRO APILOADO (MANUAL) EM CAMADAS DE 20 CM COM MATERIAL DE EMPRÉSTIMO</t>
  </si>
  <si>
    <t>73964/004 SINAPI RECIFE 10/2013</t>
  </si>
  <si>
    <t>REATERRO DE VALAS / CAVAS, COMPACTADA A MAÇO, EM CAMADAS DE ATÉ 30 CM</t>
  </si>
  <si>
    <t>3.0</t>
  </si>
  <si>
    <t>Superestrutura</t>
  </si>
  <si>
    <t>06.03.143 EMLURB RECIFE 10/2013</t>
  </si>
  <si>
    <t>CONCRETO ARMADO PRONTO, FCK 25 MPA, CONDICAO A (NBR 12655),LANCADO EM QUALQUER TIPO DE ESTRUTURA E ADENSADO, INCLUSIVE FORMA, ESCORAMENTO E FERRAGEM.</t>
  </si>
  <si>
    <t>73935/001 SINAPI RECIFE 10/2013</t>
  </si>
  <si>
    <t>ALVENARIA DE TIJOLOS  CERÂMICO FURADO 10X20X20 CM, 1/2 VEZ, ASSENTADO EM ARGAMASSA TRAÇO 1:4 (CIMENTO E AREIA).</t>
  </si>
  <si>
    <t>74141/001 SINAPI RECIFE 10/2013</t>
  </si>
  <si>
    <t>LAJE PRÉ-MOLD BETA 11 P/1KN/M² VÃOS 4,40 M/INCL. VIGOTAS, TIJOLOS, ARMADURA NEGATIVA, CAPEAMENTO 3 CM, CONCRETO 15 MPA, ESCORAMENTO, MATERIAL E MÃO-DE-OBRA</t>
  </si>
  <si>
    <t>74202/001 SINAPI RECIFE 10/2013</t>
  </si>
  <si>
    <t>LAJE PRÉ-MOLDADA P/ FORRO, SOBRECARGA 100 KG/M², VÃOS ATÉ 3,50 M/E= 8 CM,C/LAJOTAS E CAP. C/ CONC. FCK = 20 MPA, 3 CM, INTER-EIXO 38 CM, C/ESCORAMENTO (REAPR. 3X) E FERRAGEM NEGATIVA</t>
  </si>
  <si>
    <t>74202/002 SINAPI RECIFE 10/2013</t>
  </si>
  <si>
    <t>LAJE PRÉ-MOLDADA P/ PISO, SOBRECARGA 200 KG/M², VÃOS ATÉ 3,50 M/E= 8 CM,C/LAJOTAS E CAP. C/ CONC. FCK = 20 MPA, 4 CM, INTER-EIXO 38 CM, C/ESCORAMENTO (REAPR. 3X) E FERRAGEM NEGATIVA</t>
  </si>
  <si>
    <t>73937/003 SINAPI RECIFE 10/2013</t>
  </si>
  <si>
    <t>COBOGO DE CONCRETO (ELEMENTO VAZADO), 7X50X50 CM, ASSENTADO COM ARGAMASSA TRAÇO 1:3 (CIMENTO E AREIA)</t>
  </si>
  <si>
    <t>4.0</t>
  </si>
  <si>
    <t>Coberta</t>
  </si>
  <si>
    <t>72077 SINAPI RECIFE 10/2013</t>
  </si>
  <si>
    <t>ESTRUTURA DE MADEIRA DE LEI 1ª SERRADA NÃO APARELHADA, PARA TELHAS CERÂMICAS, VÃOS ATÉ 7 M</t>
  </si>
  <si>
    <t>72081 SINAPI RECIFE 10/2013</t>
  </si>
  <si>
    <t>ESTRUTURA DE MADEIRA DE LEI 1ª SERRADA NÃO APARELHADA, PARA TELHAS ONDULADAS, VÃOS ATÉ 7 M</t>
  </si>
  <si>
    <t>72110 SINAPI RECIFE 10/2013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</si>
  <si>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</si>
  <si>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84033 SINAPI RECIFE 10/2013</t>
  </si>
  <si>
    <t>COBERTURA COM TELHA COLONIAL, EXCLUINDO MADEIRAMENTO</t>
  </si>
  <si>
    <t>84033  7176 SINAPI RECIFE 10/2013</t>
  </si>
  <si>
    <t>COBERTURA COM TELHA COLONIAL REAPROVEITADA, EXCLUINDO MADEIRAMENTO</t>
  </si>
  <si>
    <t>C2452 SEINFRA DESONERADA 11/2013</t>
  </si>
  <si>
    <t>TELHA TIPO ONDULINE EM ESTRUTURA METÁLICA</t>
  </si>
  <si>
    <t>C1004 SEINFRA DESONERADA 11/2013</t>
  </si>
  <si>
    <t>CUMEEIRA TIPO ONDULINE EM ESTRUTURA METÁLICA</t>
  </si>
  <si>
    <t>m</t>
  </si>
  <si>
    <t>74045/001 SINAPI RECIFE 10/2013</t>
  </si>
  <si>
    <t>CUMEEIRA UNIVERSAL PARA TELHA DE FIBROCIMENTO ONDULADA ESPESSURA 6 MM, INCLUSO JUNTAS DE VEDACAO E ACESSORIOS DE FIXACAO</t>
  </si>
  <si>
    <t>6058 SINAPI RECIFE 10/2013</t>
  </si>
  <si>
    <t>CUMEEIRA COM TELHA CERAMICA EMBOCADA COM ARGAMASSA TRACO 1:2:8 (CIMENTO, CAL HIDRATADA E AREIA)</t>
  </si>
  <si>
    <t>73938/007 SINAPI RECIFE 10/2013</t>
  </si>
  <si>
    <t>EMBOÇAMENTO DA ÚLTIMA FIADA DE TELHA PLAN, COLONIAL OU PAULISTA, COM ARGAMASSA NO TRAÇO 1:2:8 (CIMENTO, CAL HIDRATADA E AREIA)</t>
  </si>
  <si>
    <t>72105 SINAPI RECIFE 10/2013</t>
  </si>
  <si>
    <t>CALHA DE CHAPA GALVANIZADA  N. 24, DESENVOLVIMENTO 50 CM</t>
  </si>
  <si>
    <t>84043 SINAPI RECIFE 10/2013</t>
  </si>
  <si>
    <t>CALHA DE CONCRETO, 30X15 CM, ESPESSURA 8 CM PREPARADA EM BETONEIRA COM CIMENTADO LISO EXECUTADO COM ARGAMASSA TRACO 1:4 (CIMENTO E AREIA MEDIA NAO PENEIRADA), PREPARO MANUAL</t>
  </si>
  <si>
    <t>72106 SINAPI RECIFE 10/2013</t>
  </si>
  <si>
    <t>RUFO EM CHAPA DE ACO GALVANIZADO NUMERO 24, DESENVOLVIMENTO DE 16CM</t>
  </si>
  <si>
    <t>73753/001 SINAPI RECIFE 10/2013</t>
  </si>
  <si>
    <t>IMPERMEABILIZACAO DE SUPERFICIE COM MANTA ASFALTICA PROTEGIDA COM FILME DE ALUMINIO GOFRADO (DE ESPESSURA 0,8MM), INCLUSA APLICACAO DE EMULSAO ASFALTICA, E=3MM.</t>
  </si>
  <si>
    <t>5.0</t>
  </si>
  <si>
    <t>Esquadria</t>
  </si>
  <si>
    <t>73910/005 SINAPI RECIFE 10/2013</t>
  </si>
  <si>
    <t>PORTA DE MADEIRA COMPENSADA LISA PARA PINTURA, INCLUSO ADUELA 2A, ALIZAR 2A, DOBRADICA E FECHADURA EXTERNA PADRAO POPULAR</t>
  </si>
  <si>
    <t>0,8X2,1=1,68</t>
  </si>
  <si>
    <t>73880/002 SINAPI RECIFE 10/2013</t>
  </si>
  <si>
    <t>PORTA DE MADEIRA ALMOFADADA SEMI-OCA 1A, INCLUSO ADUELA, ALIZAR, DOBRADICA E FECHADURA EXTERNA PADRAO POPULAR</t>
  </si>
  <si>
    <t>73813/001 SINAPI RECIFE 10/2013</t>
  </si>
  <si>
    <t>JANELA DE ABRIR DE MADEIRA 1A COM ALMOFADA, INCLUSO GUARNICOES E DOBRADICAS</t>
  </si>
  <si>
    <t>1,5X1,5=2,25</t>
  </si>
  <si>
    <t>74067/001 SINAPI RECIFE 10/2013</t>
  </si>
  <si>
    <t>JANELA ALUMINIO DE CORRER, 2 FOLHAS PARA VIDRO, SEM BANDEIRA, LINHA 25</t>
  </si>
  <si>
    <t>74067/003 SINAPI RECIFE 10/2013</t>
  </si>
  <si>
    <t>JANELA ALUMINIO DE CORRER, VENEZIANA, COM BANDEIRA, LINHA 25</t>
  </si>
  <si>
    <t>74068/002 SINAPI RECIFE 10/2013</t>
  </si>
  <si>
    <t>FECHADURA DE EMBUTIR COMPLETA, PARA PORTAS EXTERNAS, PADRAO DE ACABAMENTO POPULAR</t>
  </si>
  <si>
    <t>74070/003 SINAPI RECIFE 10/2013</t>
  </si>
  <si>
    <t>FECHADURA DE EMBUTIR COMPLETA, PARA PORTAS INTERNAS, PADRAO DE ACABAMENTO POPULAR</t>
  </si>
  <si>
    <t>6104 SINAPI RECIFE 10/2013</t>
  </si>
  <si>
    <t>JANELA BASCULANTE EM CHAPA DE ACO</t>
  </si>
  <si>
    <t>73933/004 SINAPI RECIFE 10/2013</t>
  </si>
  <si>
    <t>PORTA DE FERRO, DE ABRIR, BARRA CHATA COM REQUADRO E GUARNIÇÃO</t>
  </si>
  <si>
    <t>RECUPERAÇÃO DE ESQUADRIAS DE MADEIRA</t>
  </si>
  <si>
    <t>73932/001 SINAPI RECIFE 10/2013</t>
  </si>
  <si>
    <t>GRADE DE FERRO EM BARRA CHATA 3/16"</t>
  </si>
  <si>
    <t>74100/001 SINAPI RECIFE 10/2013</t>
  </si>
  <si>
    <t>PORTAO DE FERRO COM VARA 1/2", COM REQUADRO</t>
  </si>
  <si>
    <t>74136/003 SINAPI RECIFE 10/2013</t>
  </si>
  <si>
    <t>PORTA DE ACO DE ENROLAR ONDULADA CHAPA 24 RAIADA LARGA</t>
  </si>
  <si>
    <t>72122 SINAPI RECIFE 10/2013</t>
  </si>
  <si>
    <t>VIDRO FANTASIA TIPO CANELADO, ESPESSURA 4MM</t>
  </si>
  <si>
    <t>72117 SINAPI RECIFE 10/2013</t>
  </si>
  <si>
    <t>VIDRO LISO COMUM TRANSPARENTE, ESPESSURA 4MM</t>
  </si>
  <si>
    <t>6.0</t>
  </si>
  <si>
    <t>Revestimento</t>
  </si>
  <si>
    <t>73928/002 SINAPI RECIFE 10/2013</t>
  </si>
  <si>
    <t>CHAPISCO TRACO 1:3 (CIMENTO E AREIA), ESPESSURA 0,5CM, PREPARO MANUAL</t>
  </si>
  <si>
    <t>73927/009 SINAPI RECIFE 10/2013</t>
  </si>
  <si>
    <t>EMBOCO PAULISTA (MASSA UNICA) TRACO 1:2:8 (CIMENTO, CAL E AREIA MEDIA), ESPESSURA 2,0CM, PREPARO MANUAL DA ARGAMASSA</t>
  </si>
  <si>
    <t>5990 SINAPI RECIFE 10/2013</t>
  </si>
  <si>
    <t>EMBOCO TRACO 1:2:8 (CIMENTO, CAL E AREIA MEDIA), ESPESSURA 2,0CM, PREPARO MECANICO DA ARGAMASSA</t>
  </si>
  <si>
    <t>73912/001 SINAPI RECIFE 10/2013</t>
  </si>
  <si>
    <t>CERAMICA ESMALTADA EM PAREDES 1A, PEI-4, 20X20CM, PADRAO MEDIO, FIXADA</t>
  </si>
  <si>
    <t>colocar outros</t>
  </si>
  <si>
    <t>73925/002 SINAPI RECIFE 10/2013</t>
  </si>
  <si>
    <t>AZULEJO 1A 15X15CM FIXADO ARGAMASSA COLANTE, REJUNTAMENTO COM CIMENTO</t>
  </si>
  <si>
    <t>11.06.053 EMLURB RECIFE 10/2013</t>
  </si>
  <si>
    <t>REVESTIMENTO EM PAREDE COM CERAMICA ESMALTADA 10X10CM,TIPO A, BRANCA,  ELIANE,PORTO RICO,SAMARSA, ELIZABETH OU SIMILAR, ASSENTADO COM AR GAMASSA PRE FABRICADA E REJUNTE DA QUARTZOLIT OU SIMILAR (ESPESSURA DA JUNTA DE 6MM) SOBRE EMBOCO PRONTO.</t>
  </si>
  <si>
    <t>7.0</t>
  </si>
  <si>
    <t>Piso</t>
  </si>
  <si>
    <t>LASTRO DE CONCRETO TRACO 1:4:8, ESPESSURA 5CM, PREPARO MECANICO</t>
  </si>
  <si>
    <t>73920/003 SINAPI RECIFE 10/2013</t>
  </si>
  <si>
    <t>REGULARIZACAO DE PISO/BASE EM ARGAMASSA TRACO 1:4 (CIMENTO E AREIA), ESPESSURA 3,0CM, PREPARO MANUAL</t>
  </si>
  <si>
    <t>73946/001 SINAPI RECIFE 10/2013</t>
  </si>
  <si>
    <t>PISO EM CERAMICA ESMALTADA LINHA POPULAR PEI-4, ASSENTADA COM ARGAMASS</t>
  </si>
  <si>
    <t>Composição - 16</t>
  </si>
  <si>
    <t>TESTEIRA EM GRANILITE, MARMORITE OU GRANITINA ESPESSURA 8 MM, INCLUSO JUNTAS DE DILATACAO PLASTICAS, ALTURA DE 10 CM.</t>
  </si>
  <si>
    <t>84191 SINAPI RECIFE 10/2013</t>
  </si>
  <si>
    <t>PISO EM GRANILITE, MARMORITE OU GRANITINA ESPESSURA 8 MM, INCLUSO JUNTAS DE DILATACAO PLASTICAS</t>
  </si>
  <si>
    <t>8.0</t>
  </si>
  <si>
    <t>Pintura</t>
  </si>
  <si>
    <t>6082 SINAPI RECIFE 10/2013</t>
  </si>
  <si>
    <t>PINTURA EM VERNIZ SINTETICO BRILHANTE EM MADEIRA, TRES DEMAOS</t>
  </si>
  <si>
    <t>73999/001 SINAPI RECIFE 10/2013</t>
  </si>
  <si>
    <t>PINTURA COM CAL, EM PAREDES INTERNAS, TRES DEMAOS, INCLUSO OLEO DE LINHACA</t>
  </si>
  <si>
    <t>73955/002 SINAPI RECIFE 10/2013</t>
  </si>
  <si>
    <t>EMASSAMENTO COM MASSA LATEX PVA PARA AMBIENTES INTERNOS, DUAS DEMAOS</t>
  </si>
  <si>
    <t xml:space="preserve">73750/001 SINAPI RECIFE 10/2013 </t>
  </si>
  <si>
    <t>PINTURA LATEX PVA AMBIENTES INTERNOS, DUAS DEMAOS</t>
  </si>
  <si>
    <t>74134/002 SINAPI RECIFE 10/2013</t>
  </si>
  <si>
    <t>EMASSAMENTO COM MASSA ACRILICA PARA AMBIENTES INTERNOS/EXTERNOS, DUAS DEMAOS</t>
  </si>
  <si>
    <t>73954/002 SINAPI RECIFE 10/2013</t>
  </si>
  <si>
    <t>PINTURA LATEX ACRILICA AMBIENTES INTERNOS/EXTERNOS, DUAS DEMAOS</t>
  </si>
  <si>
    <t>74065/001 SINAPI RECIFE 10/2013</t>
  </si>
  <si>
    <t>PINTURA ESMALTE PARA MADEIRA, DUAS DEMAOS, INCLUSO APARELHAMENTO COM FUNDO NIVELADOR BRANCO FOSCO</t>
  </si>
  <si>
    <t>73739/001 SINAPI RECIFE 10/2013</t>
  </si>
  <si>
    <t>PINTURA ESMALTE EM MADEIRA, DUAS DEMAOS</t>
  </si>
  <si>
    <t>73924/002 SINAPI RECIFE 10/2013</t>
  </si>
  <si>
    <t>PINTURA ESMALTE , DUAS DEMAOS, PARA FERRO</t>
  </si>
  <si>
    <t>74145/001 SINAPI RECIFE 10/2013</t>
  </si>
  <si>
    <t>PINTURA ESMALTE FOSCO, DUAS DEMAOS, SOBRE SUPERFICIE METALICA, INCLUSO UMA DEMAO DE FUNDO ANTICORROSIVO</t>
  </si>
  <si>
    <t>9.0</t>
  </si>
  <si>
    <t>Instalações elétricas</t>
  </si>
  <si>
    <t>18.22.010 EMLURB RECIFE 10/2013</t>
  </si>
  <si>
    <t>PONTO DE LUZ EM TETO OU PAREDE, INCLUINDO CAI XA 4 X 4 POL. TIGREFLEX OU SIMILAR, TUBULACAO PVC RIGIDO E FIACAO, ATE O QUADRO DE DISTRIBUICAO.</t>
  </si>
  <si>
    <t>Pt</t>
  </si>
  <si>
    <t>18.22.050 EMLURB RECIFE 10/2013</t>
  </si>
  <si>
    <t>PONTO DE INTERRUPTOR THREE-WAY, PIAL OU SIMILAR, INCLUSIVE TUBULACAO PVC RIGIDO, FIACAO, CAIXA 4 X 2 POL. TIGREFLEX OU SIMILAR, PLACA E DEMAIS ACESSORIOS, ATE O PONTO DE LUZ.</t>
  </si>
  <si>
    <t>18.22.020 EMLURB RECIFE 10/2013</t>
  </si>
  <si>
    <t>PONTO DE INTERRUPTOR DE UMA SECCAO, PIAL OU SIMILAR,INCLUSIVE TUBULACAO PVC RIGIDO, FIACAO, CX. 4 X 2 POL. TIGREFLEX OU SIMILAR PLACA E DEMAIS ACESSORIOS, ATE O PONTO DE LUZ.</t>
  </si>
  <si>
    <t>18.22.030 EMLURB RECIFE 10/2013</t>
  </si>
  <si>
    <t>PONTO DE INTERRUPTOR DE 2 SECCOES, PIAL OU SI MILAR, INCLUSIVE TUBULACAO PVC RIGIDO, FIACAO CAIXA 4 X 2 POL. TIGREFLEX OU SIMILAR, PLACA E DEMAIS ACESSORIOS, ATE O PONTO DE LUZ.</t>
  </si>
  <si>
    <t>18.22.040 EMLURB RECIFE 10/2013</t>
  </si>
  <si>
    <t>PONTO DE INTERRUPTOR DE 3 SECCOES, PIAL OU SIMILAR, INCLUSIVE TUBULACAO PVC RIGIDO, FIACAO CAIXA 4 X 2 POL. TIGREFLEX OU SIMILAR, PLACA E DEMAIS ACESSORIOS, ATE O PONTO DE LUZ.</t>
  </si>
  <si>
    <t>18.22.055 EMLURB RECIFE 10/2013</t>
  </si>
  <si>
    <t>PONTO DE TOMADA UNIV.(2P+1 T) 10A PIAL OU SIMILAR INCLUSIVE TUBULACAO PVC RIGIDO, FIACAO, CAIXA 4 X 2 POL. TIGREFLEX OU SIMILAR, PLACA E DEMAIS ACESSORIOS, ATE O PONTO DE LUZ OU QUADRO DE DISTRIBUICAO.</t>
  </si>
  <si>
    <t>18.22.060 EMLURB RECIFE 10/2013</t>
  </si>
  <si>
    <t>PONTO DE TOMADA UNIV.(2P+1 T) 20A PIAL OU SIMILAR INCLUSIVE TUBULACAO PVC RIGIDO, FIACAO, CAIXA 4 X 2 POL. TIGREFLEX OU SIMILAR, PLACA E DEMAIS ACESSORIOS, ATE O PONTO DE LUZ OU QUADRO DE DISTRIBUICAO.</t>
  </si>
  <si>
    <t>18.22.070 EMLURB RECIFE 10/2013</t>
  </si>
  <si>
    <t>PONTO DE TOMADA UNIVERSAL (2P+1 T),PIAL OU SIMILAR P/ 2000 W INCLUSIVE TUBULACAO PVC RIGIDO, FIACAO, CAIXA 4 X 2 POL.TIGREFLEX OU SIMILAR, PLACA E DEMAIS ACESSORIOS ATE O QUADRO DE DISTRIBUICAO.</t>
  </si>
  <si>
    <t>18.22.080 EMLURB RECIFE 10/2013</t>
  </si>
  <si>
    <t>PONTO DE TOMADA P/AR CONDICIONADO C/CONJ. TIPO ARSTOP OU SIMILAR,EM CAIXA TIGREFLEX OU SI MILAR 4 X 4 POL.,C/PLACA, TOMADA TRIP. P/PINO CHATO E DISJ. TERMOMAG. DE 25A, INCLUSIVE TUBULACAO PVC RIGIDO, FIACAO, ATERRAMENTO E DEMAIS ACESS. ATE O QUADRO DE DISTRIBUICAO.</t>
  </si>
  <si>
    <t>18.22.090 EMLURB RECIFE 10/2013</t>
  </si>
  <si>
    <t>PONTO DE TOMADA PARA TELEFONE, PIAL OU SIMIMILAR, EM CAIXA TIGREFLEX OU SIMILAR DE 4 X 2 POL., INCLUSIVE PLACA, TUBULACAO EM PVC RIGIDO, FIACAO, CAIXAS DE PASSAGEM E DEMAIS ACESSORIOS, ATE A CAIXA DE DISTRIBUICAO DO PAVIMENTO.</t>
  </si>
  <si>
    <t>68069  SINAPI RECIFE 10/2013</t>
  </si>
  <si>
    <t>HASTE COPPERWELD 5/8 X 3,0M COM CONECTOR</t>
  </si>
  <si>
    <t>74131/001  SINAPI RECIFE 10/2013</t>
  </si>
  <si>
    <t>QUADRO DE DISTRIBUICAO DE ENERGIA EM CHAPA METALICA, PARA 3 DISJUNTORES TERMOMAGNETICOS MONOPOLARES, SEM DISPOSITIVO PARA CHAVE GERAL, COM PORTA, SEM BARRAMENTOS FASES E COM BARRAMENTO NEUTRO, FORNECIMENTO E INSTALACAO</t>
  </si>
  <si>
    <t>74131/004  SINAPI RECIFE 10/2013</t>
  </si>
  <si>
    <t>QUADRO DE DISTRIBUICAO DE ENERGIA DE EMBUTIR, EM CHAPA METALICA, PARA 18 DISJUNTORES TERMOMAGNETICOS MONOPOLARES, COM BARRAMENTO TRIFASICO E NEUTRO, FORNECIMENTO E INSTALACAO</t>
  </si>
  <si>
    <t>74131/005  SINAPI RECIFE 10/2013</t>
  </si>
  <si>
    <t>QUADRO DE DISTRIBUICAO DE ENERGIA DE EMBUTIR, EM CHAPA METALICA, PARA 24 DISJUNTORES TERMOMAGNETICOS MONOPOLARES, COM BARRAMENTO TRIFASICO E NEUTRO, FORNECIMENTO E INSTALACAO</t>
  </si>
  <si>
    <t>74130/001  SINAPI RECIFE 10/2013</t>
  </si>
  <si>
    <t>DISJUNTOR TERMOMAGNETICO MONOPOLAR PADRAO NEMA (AMERICANO) 10 A 30A 240V, FORNECIMENTO E INSTALACAO</t>
  </si>
  <si>
    <t>73953/001  SINAPI RECIFE 10/2013</t>
  </si>
  <si>
    <t>LUMINARIA TIPO CALHA, DE SOBREPOR, COM REATOR DE PARTIDA RAPIDA E LAMPADA FLUORESCENTE 1X20W, COMPLETA, FORNECIMENTO E INSTALACAO</t>
  </si>
  <si>
    <t>Cj</t>
  </si>
  <si>
    <t>73953/005  SINAPI RECIFE 10/2013</t>
  </si>
  <si>
    <t>LUMINARIA TIPO CALHA, DE SOBREPOR, COM REATOR DE PARTIDA RAPIDA E LAMPADA FLUORESCENTE 1X40W, COMPLETA, FORNECIMENTO E INSTALACAO</t>
  </si>
  <si>
    <t>73953/006  SINAPI RECIFE 10/2013</t>
  </si>
  <si>
    <t>LUMINARIA TIPO CALHA, DE SOBREPOR, COM REATOR DE PARTIDA RAPIDA E LAMPADA FLUORESCENTE 2X40W, COMPLETA, FORNECIMENTO E INSTALACAO</t>
  </si>
  <si>
    <t>74094/001  SINAPI RECIFE 10/2013</t>
  </si>
  <si>
    <t>LUMINARIA TIPO SPOT PARA 1 LAMPADA INCANDESCENTE/FLUORESCENTE COMPACTA</t>
  </si>
  <si>
    <t>9540  SINAPI RECIFE 10/2013</t>
  </si>
  <si>
    <t>ENTRADA DE ENERGIA ELETRICA AEREA MONOFASICA 50A</t>
  </si>
  <si>
    <t>Composição - 14</t>
  </si>
  <si>
    <t>ENTRADA DE ENERGIA ELETRICA AEREA TRIFASICA</t>
  </si>
  <si>
    <t>RECUPERAÇÃO DE PONTO DE LUZ, INCLUSIVE SUBSTITUIÇÃO DE PEÇAS NECESSÁRIAS.</t>
  </si>
  <si>
    <t>RECUPERAÇÃO DE PONTO DE INTERRUPTOR, INCLUSIVE SUBSTITUIÇÃO DE PEÇAS.</t>
  </si>
  <si>
    <t>RECUPERAÇÃO DE PONTO DE TOMADA, INCLUSIVE SUBSTITUIÇÃO DE PEÇAS.</t>
  </si>
  <si>
    <t>18.22.100 EMLURB RECIFE 10/2013</t>
  </si>
  <si>
    <t>PONTO DE CAMPAINHA, INCLUSIVE CAIXA, CIGARRA, BOTAO, ESPELHO, TUBULACAO PVC RIGIDO, FIACAO E DEMAIS ACESSORIOS, ATE QUADRO DE DISTRIBUICAO.</t>
  </si>
  <si>
    <t>73613  SINAPI RECIFE 10/2013</t>
  </si>
  <si>
    <t>ELETRODUTO DE PVC RIGIDO ROSCAVEL DN 20MM (3/4") INCL CONEXOES, FORNECIMENTO E INSTALACAO</t>
  </si>
  <si>
    <t>74252/001  SINAPI RECIFE 10/2013</t>
  </si>
  <si>
    <t>ELETRODUTO DE PVC RIGIDO ROSCAVEL DN 25MM (1") INCL CONEXOES, FORNECIMENTO E INSTALACAO</t>
  </si>
  <si>
    <t>73860/008  SINAPI RECIFE 10/2013</t>
  </si>
  <si>
    <t>CABO DE COBRE ISOLADO PVC 450/750V 2,5MM2 RESISTENTE A CHAMA - FORNECIMENTO E INSTALACAO</t>
  </si>
  <si>
    <t>73860/011  SINAPI RECIFE 10/2013</t>
  </si>
  <si>
    <t>CABO DE COBRE ISOLADO PVC 450/750V 10MM2 RESISTENTE A CHAMA - FORNECIMENTO E INSTALACAO</t>
  </si>
  <si>
    <t>74130/004  SINAPI RECIFE 10/2013</t>
  </si>
  <si>
    <t>DISJUNTOR TERMOMAGNETICO TRIPOLAR 10 A 50A 240 V, FORNECIMENTO E INSTALACAO</t>
  </si>
  <si>
    <t>83446  SINAPI RECIFE 10/2013</t>
  </si>
  <si>
    <t>CAIXA DE PASSAGEM 30X30X40 COM TAMPA E DRENO BRITA</t>
  </si>
  <si>
    <t>83386  SINAPI RECIFE 10/2013</t>
  </si>
  <si>
    <t>CAIXA DE PASSAGEM PVC 4X4" - FORNECIMENTO E INSTALACAO</t>
  </si>
  <si>
    <t>17.08.020 EMLURB RECIFE 10/2013</t>
  </si>
  <si>
    <t>FORNECIMENTO E ASSENTAMENTO DE CAIXA PRÉ-MOLDADA PARA AR CONDICIONADO, CAPACIDADE 10.000/12.000BTU TIPO PADRÃO (ABERTA)</t>
  </si>
  <si>
    <t>10.0</t>
  </si>
  <si>
    <t>Instalações Hidro-sanitárias</t>
  </si>
  <si>
    <t>19.01.030 EMLURB RECIFE 10/2013</t>
  </si>
  <si>
    <t>RECUPERAÇÃO DE PONTO DE ESGOTO PREDIAL - FORNECIMENTO E INSTALACAO</t>
  </si>
  <si>
    <t>19.01.010 EMLURB RECIFE 10/2013</t>
  </si>
  <si>
    <t>PONTO DE ESGOTO PARA BACIA SANITARIA, INCLUSIVE TUBULACOES E CONEXOES EM PVC RIGI DO SOLDAVEIS, ATE A COLUNA OU O SUB-COLE- TOR</t>
  </si>
  <si>
    <t>19.01.020 EMLURB RECIFE 10/2013</t>
  </si>
  <si>
    <t>PONTO DE ESGOTO PARA PIA OU LAVANDARIA, INCLUSIVE TUBULACOES E CONEXOES EM PVC RIGI- DO SOLDAVEIS , ATE A COLUNA OU O SUB-COLE- TOR.</t>
  </si>
  <si>
    <t>PONTO DE ESGOTO PARA LAVATORIO OU MICTORIO, INCLUSIVE TUBULACOES E CONEXOES EM PVC RIGIDO SOLDAVEIS, ATE A COLUNA OU O SUB-COLETOR</t>
  </si>
  <si>
    <t>19.01.040 EMLURB RECIFE 10/2013</t>
  </si>
  <si>
    <t>PONTO DE ESGOTO PARA RALO SIFONADO, INCLUSIVE RALO, TUBULACOES E CONEXOES EM PVC RIGIDO SOLDAVEIS , ATE A COLUNA OU O SUBCOLETOR.</t>
  </si>
  <si>
    <t>19.02.020 EMLURB RECIFE 10/2013</t>
  </si>
  <si>
    <t>RECUPERAÇÃO DE PONTO DE AGUA FRIA PVC - FORNECIMENTO E INSTALACAO</t>
  </si>
  <si>
    <t>PONTO DE AGUA, INCLUSIVE TUBULACOES E CONE XOES DE PVC RIGIDO SOLDAVEL E ABERTURA DE RASGOS EM ALVENARIA , ATE O REGISTRO GERAL DO AMBIENTE.</t>
  </si>
  <si>
    <t>85123 SINAPI RECIFE 10/2013</t>
  </si>
  <si>
    <t>TUBO PVC PONTA/BOLSA C/ VIROLA DN=100MM P/ ESGOTO JUNTA COM ANEL</t>
  </si>
  <si>
    <t>74104/001 SINAPI RECIFE 10/2013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</si>
  <si>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</si>
  <si>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74101/001 SINAPI RECIFE 10/2013</t>
  </si>
  <si>
    <t>VASO SANITARIO, ASSENTO PLASTICO, CAIXA DE DESCARGA PVC DE SOBREPOR, ENGATE PLASTICO, TUBO DE DESCIDA E BOLSA DE BORRACHA</t>
  </si>
  <si>
    <t>74193/001 SINAPI RECIFE 10/2013</t>
  </si>
  <si>
    <t>VASO SANITARIO COM CAIXA DE DESCARGA ACOPLADA - LOUCA BRANCA</t>
  </si>
  <si>
    <t>74057/001 SINAPI RECIFE 10/2013</t>
  </si>
  <si>
    <t>LAVATORIO LOUCA BRANCA SUSPENSO 29,5 X 39,0CM, PADRAO POPULAR, COM COMJUNTO PARA FIXACAO - FORNECIMENTO E INSTALACAO</t>
  </si>
  <si>
    <t>74234/001 SINAPI RECIFE 10/2013</t>
  </si>
  <si>
    <t>MICTORIO SIFONADO DE LOUCA BRANCA COM PERTENCES, COM REGISTRO DE PRESSAO 1/2" COM CANOPLA CROMADA ACABAMENTO SIMPLES E CONJUNTO PARA FIXACAO - FORNECIMENTO E INSTALACAO</t>
  </si>
  <si>
    <t>19.07.070 EMLURB RECIFE 10/2013</t>
  </si>
  <si>
    <t>FORNECIMENTO E ASSENTAMENTO DE SABONETEIRA DE LOUCA BRANCA,CELITE OU SIMILAR, NAS DIMENSOES 7.5 X 15 CM.</t>
  </si>
  <si>
    <t>19.07.080 EMLURB RECIFE 10/2013</t>
  </si>
  <si>
    <t>FORNECIMENTO E ASSENTAMENTO DE CABIDE DE LOUCA BRANCA, CELITE OU SIMILAR, COM UM GANCHO.</t>
  </si>
  <si>
    <t>19.07.090 EMLURB RECIFE 10/2013</t>
  </si>
  <si>
    <t>FORNECIMENTO E ASSENTAMENTO DE PAPELEIRA DE LOUCA BRANCA, CELITE OU SIMILAR,NAS DIMENSOES 15 X 15 CM.</t>
  </si>
  <si>
    <t>6052 SINAPI RECIFE 10/2013</t>
  </si>
  <si>
    <t>TANQUE DE MARMORE SINTETICO 22 LITROS COM VALVULA EM PLASTICO BRANCO 1.1/4"X1.1/2", SIFAO PLASTICO TIPO COPO 1.1/4" E TORNEIRA DE METAL AMARELO CURTA 1/2" OU 3/4" PARA TANQUE - FORNECIMENTO E INSTALACAO</t>
  </si>
  <si>
    <t>9535 SINAPI RECIFE 10/2013</t>
  </si>
  <si>
    <t>CHUVEIRO ELETRICO COMUM CORPO PLASTICO TIPO DUCHA, FORNECIMENTO E INSTALACAO</t>
  </si>
  <si>
    <t>68061 SINAPI RECIFE 10/2013</t>
  </si>
  <si>
    <t>CHUVEIRO PLASTICO BRANCO SIMPLES - FORNECIMENTO E INSTALACAO</t>
  </si>
  <si>
    <t>6024 SINAPI RECIFE 10/2013</t>
  </si>
  <si>
    <t>CAIXA DE DESCARGA PLASTICA EXTERNA COMPLETA,CAPACIDADE 9L COM TUBO DE DESCARGA, ENGATE FLEXIVEL, BOIA E SUPORTE PARA FIXAÇÃO, BOLSA DE LIGAÇÃO EM PVC FLEXÍVEL E CONJUNTO PARA FIXACAO DE CAIXA DE DESCARGA - FORNECIMENTO E INSTALACAO</t>
  </si>
  <si>
    <t>73949/003 SINAPI RECIFE 10/2013</t>
  </si>
  <si>
    <t>TORNEIRA CROMADA LONGA 1/2" OU 3/4" DE PAREDE PARA PIA DE COZINHA COMAREJADOR, PADRAO MEDIO - FORNECIMENTO E INSTALACAO</t>
  </si>
  <si>
    <t>73949/009 SINAPI RECIFE 10/2013</t>
  </si>
  <si>
    <t>TORNEIRA CROMADA 1/2" OU 3/4" PARA LAVATORIO, PADRÃO POPULAR, COM ENGATE FLEXIVEL PLASTICO 1/2"X30CM - FORNECIMENTO E INSTALACAO</t>
  </si>
  <si>
    <t>73664 SINAPI RECIFE 10/2013</t>
  </si>
  <si>
    <t>REGISTRO DE PRESSÃO COM CANOPLA Ø 15MM (1/2") - FORNECIMENTO E INSTALAÇÃO</t>
  </si>
  <si>
    <t>73949/001 SINAPI RECIFE 10/2013</t>
  </si>
  <si>
    <t>TORNEIRA CROMADA 1/2" OU 3/4" PARA JARDIM OU TANQUE, PADRAO ALTO - FORNECIMENTO E INSTALACAO</t>
  </si>
  <si>
    <t>TANQUE</t>
  </si>
  <si>
    <t>JARDIM</t>
  </si>
  <si>
    <t>72711 SINAPI RECIFE 10/2013</t>
  </si>
  <si>
    <t>REGISTRO GAVETA 1/2" BRUTO LATAO - FORNECIMENTO E INSTALACAO</t>
  </si>
  <si>
    <t>78598/001 SINAPI RECIFE 10/2013</t>
  </si>
  <si>
    <t>RESERVATORIO DE FIBROCIMENTO 500L COM ACESSORIOS</t>
  </si>
  <si>
    <t>73735/001 SINAPI RECIFE 10/2013</t>
  </si>
  <si>
    <t>RESERV. DE FIBROC. CAP=1000L C/ACESSORIOS</t>
  </si>
  <si>
    <t>74126/001 SINAPI RECIFE 10/2013</t>
  </si>
  <si>
    <t>GRANITO CINZA POLIDO PARA BANCADA E=2,5 CM, LARGURA 60CM - FORNECIMENTO E INSTALACAO</t>
  </si>
  <si>
    <t>1,5X0,6=0,9</t>
  </si>
  <si>
    <t>74129/001 SINAPI RECIFE 10/2013</t>
  </si>
  <si>
    <t>CUBA DE ACO INOXIDAVEL 46,5X30,0X11,5CM - FORNECIMENTO E INSTALACAO</t>
  </si>
  <si>
    <t>85097 SINAPI RECIFE 10/2013</t>
  </si>
  <si>
    <t>CUBA DE EMBUTIR, EM LOUCA, TIPO OVAL BRANCA, SEM COMPLEMENTOS, PADRAO MEDIO</t>
  </si>
  <si>
    <t>74058/002 SINAPI RECIFE 10/2013</t>
  </si>
  <si>
    <t>TORNEIRA DE BOIA VAZAO TOTAL 3/4 COM BALAO PLASTICO - FORNECIMENTO E INSTALACAO.</t>
  </si>
  <si>
    <t>19.07.520 EMLURB RECIFE 10/2013</t>
  </si>
  <si>
    <t>FORNECIMENTO DE BOMBA 1/3 HP, INCLUSIVE ACESSORIOS,
FIXACAO E INSTALACAO.</t>
  </si>
  <si>
    <t>74092/001 SINAPI RECIFE 10/2013</t>
  </si>
  <si>
    <t>AUTOMATICO DE BOIA SUPERIOR 10A/250V - FORNECIMENTO E INSTALACAO</t>
  </si>
  <si>
    <t>74051/001 SINAPI RECIFE 10/2013</t>
  </si>
  <si>
    <t>CAIXA DE GORDURA DUPLA EM CONCRETO PRE-MOLDADO DN 60MM COM TAMPA - FORNECIMENTO E INSTALACAO</t>
  </si>
  <si>
    <t>C1898 SEINFRA 09/2013</t>
  </si>
  <si>
    <t>PEÇAS DE APOIO DEFICIENTES C/TUBO INOX P/WC'S</t>
  </si>
  <si>
    <t>Composição - 05</t>
  </si>
  <si>
    <t>CONSTRUÇÃO DE RESERVATÓRIO D'ÁGUA ENTERRADO, CAPACIDADE DE 7000 L, DIMENSÕES INTERNAS 2,50X2,00X1,40 M, LAJE DE FUNDO EM CONCRETO ARMADO E= 15 CM, TAMPA EM LAJE PRÉ-MOLDADA, COM DOIS CINTAMENTOS EM CONCRETO ARMADO 20X20 CM, INCLUSIVE REVESTIMENTO COM ARGAMASSA DE CIMENTO E AREIA</t>
  </si>
  <si>
    <t>Composição - 10</t>
  </si>
  <si>
    <t>CONSTRUÇÃO DE CASA DE BOMBA, 70X70X70 CM, EM ALVENARIA REVESTIDA COM ARGAMASSA DE CIMENTO E AREIA, COBERTA COM LAJE DE CONCRETO ARMADO E PORTÃO DE FERRO</t>
  </si>
  <si>
    <t>74197/001 SINAPI RECIFE 10/2013</t>
  </si>
  <si>
    <t>FOSSA SEPTICA EM ALVENARIA DE TIJOLO CERAMICO MACICO DIMENSOES EXTERNAS 1,90X1,10X1,40M, 1.500 LITROS, REVESTIDA INTERNAMENTE COM BARRA LISA, COM TAMPA EM CONCRETO ARMADO COM ESPESSURA 8CM</t>
  </si>
  <si>
    <t>74198/002 SINAPI RECIFE 10/2013</t>
  </si>
  <si>
    <t>SUMIDOURO EM ALVENARIA DE TIJOLO CERAMICO MACIÇO DIAMETRO 1,40M E ALTURA 5,00M, COM TAMPA EM CONCRETO ARMADO DIAMETRO 1,60M E ESPESSURA 10CM</t>
  </si>
  <si>
    <t>74230/001 SINAPI RECIFE 10/2013</t>
  </si>
  <si>
    <t>ASSENTO PARA VASO SANITARIO DE PLASTICO PADRAO POPULAR - FORNECIMENTO E INSTALACAO</t>
  </si>
  <si>
    <t>11.0</t>
  </si>
  <si>
    <t>Diversos</t>
  </si>
  <si>
    <t>9537 SINAPI RECIFE 10/2013</t>
  </si>
  <si>
    <t>LIMPEZA FINAL DA OBRA</t>
  </si>
  <si>
    <t>73948/015 SINAPI RECIFE 10/2013</t>
  </si>
  <si>
    <t>LIMPEZA PISO MARMORITE/GRANILITE</t>
  </si>
  <si>
    <t>73631 SINAPI RECIFE 10/2013</t>
  </si>
  <si>
    <t>GUARDA-CORPO EM TUBO DE ACO GALVANIZADO 1 1/2"</t>
  </si>
  <si>
    <t>73764/004 SINAPI RECIFE 10/2013</t>
  </si>
  <si>
    <t>PAVIMENTACAO EM BLOCOS DE CONCRETO SEXTAVADO, ESPESSURA 6,0 CM, FCK 35 MPA, ASSENTADOS SOBRE COLCHAO DE AREIA.</t>
  </si>
  <si>
    <t>Composição - 13</t>
  </si>
  <si>
    <t>MURO COM EMBASAMENTO DE 50 CM E ALTURA DA ALVENARIA DE ELEVAÇÃO DE 1,8 M, COM  COLUNAS ESPAÇADAS DE 3 EM 3 METROS, INCLUSIVE CHAPISCO, MASSA ÚNICA E CAIAÇÃO E AINDA ESCAVAÇÃO REATERRO, REMOÇÃO  DO MATERIAL ESCAVADO E CONCRETO MAGRO.</t>
  </si>
  <si>
    <t>Composição - 1</t>
  </si>
  <si>
    <t>FORNECIMENTO E APLICAÇÃO DE SUPORTE PARA CARNES, EM FERRO GALVANIZADO DE 1 1/4</t>
  </si>
  <si>
    <t>TOTAL R$</t>
  </si>
  <si>
    <t>PREFEITURA MUNICIPAL DE BOM CONSELHO</t>
  </si>
  <si>
    <t>OBJETO:</t>
  </si>
  <si>
    <t>RAINHA IZABEL, BOM CONSELHO - PE</t>
  </si>
  <si>
    <t>ITEM</t>
  </si>
  <si>
    <t>REFERENCIA DE PREÇO</t>
  </si>
  <si>
    <t>DISCRIMINAÇÃO DOS SERVIÇOS</t>
  </si>
  <si>
    <t>UNID</t>
  </si>
  <si>
    <t>QUANT.</t>
  </si>
  <si>
    <t>PREÇO UNITARIO</t>
  </si>
  <si>
    <t>PREÇO TOTAL COM BDI</t>
  </si>
  <si>
    <t xml:space="preserve">FONTE </t>
  </si>
  <si>
    <t>CODIGO</t>
  </si>
  <si>
    <t>SEM BDI</t>
  </si>
  <si>
    <t>COM BDI</t>
  </si>
  <si>
    <t>INSTALAÇÕES PROVISORIAS</t>
  </si>
  <si>
    <t>1.1</t>
  </si>
  <si>
    <t>99059</t>
  </si>
  <si>
    <t>LOCACAO CONVENCIONAL DE OBRA, UTILIZANDO GABARITO DE TÁBUAS CORRIDAS PONTALETADAS A CADA 2,00M - 2 UTILIZAÇÕES. AF_10/2018</t>
  </si>
  <si>
    <t>1.2</t>
  </si>
  <si>
    <t>TAPUME COM COMPENSADO DE MADEIRA. AF_05/2018</t>
  </si>
  <si>
    <t>ADMINISTRAÇÃO LOCAL</t>
  </si>
  <si>
    <t>ENCARREGADO GERAL DE OBRAS COM ENCARGOS COMPLEMENTARES</t>
  </si>
  <si>
    <t>mês</t>
  </si>
  <si>
    <t>2.1</t>
  </si>
  <si>
    <t>ORSE/SE 06/2020</t>
  </si>
  <si>
    <t>SEINFRA/SE V. 026.1</t>
  </si>
  <si>
    <t>INFRAESTRUTURA</t>
  </si>
  <si>
    <t>3.1</t>
  </si>
  <si>
    <t>MOVIMENTOS EM TERRA</t>
  </si>
  <si>
    <t>3.1.1</t>
  </si>
  <si>
    <t>ESCAVAÇÃO MANUAL DE VALA COM PROFUNDIDADE MENOR OU IGUAL A 1,30 M. AF_ 03/2016</t>
  </si>
  <si>
    <t>3.1.2</t>
  </si>
  <si>
    <t>3.1.3</t>
  </si>
  <si>
    <t>REATERRO MANUAL APILOADO COM SOQUETE. AF_10/2017</t>
  </si>
  <si>
    <t>3.1.4</t>
  </si>
  <si>
    <t>COMPACTAÇÃO MANUAL COM PLACA VIBRATÓRIA SEM CONTROLE DO GRAU DE COMPACTAÇÃO</t>
  </si>
  <si>
    <t>3.1.5</t>
  </si>
  <si>
    <t>00077</t>
  </si>
  <si>
    <t>ATERRO DE CAIXÃO DE EDIIFICAÇÃO, COM FORNEC. DE AREIA, ADENSADA COM ÁGUA</t>
  </si>
  <si>
    <t>3.2</t>
  </si>
  <si>
    <t>SAPATAS</t>
  </si>
  <si>
    <t>3.2.1</t>
  </si>
  <si>
    <t>LASTRO DE CONCRETO MAGRO, APLICADO EM BLOCOS DE COROAMENTO OU SAPATAS, ESPESSURA DE 5 CM. AF_08/2017</t>
  </si>
  <si>
    <t>3.2.2</t>
  </si>
  <si>
    <t>(COMPOSIÇÃO REPRESENTATIVA) EXECUÇÃO DE ESTRUTURAS DE CONCRETO ARMADO, PARA EDIFICAÇÃO INSTITUCIONAL TÉRREA, FCK = 25 MPA. AF_01/2017</t>
  </si>
  <si>
    <t>3.3</t>
  </si>
  <si>
    <t>RADIERS</t>
  </si>
  <si>
    <t>3.3.1</t>
  </si>
  <si>
    <t>LASTRO DE CONCRETO MAGRO, APLICADO EM PISOS OU RADIERS, ESPESSURA DE 5 CM. AF_07_2016</t>
  </si>
  <si>
    <t>3.3.2</t>
  </si>
  <si>
    <t>3.3.3</t>
  </si>
  <si>
    <t>C0074</t>
  </si>
  <si>
    <t>ALVENARIA DE TIJOLO CERÂMICO FURADO (9x19x19)cm C/ARGAMASSA MISTA DE CAL HIDRATADA ESP=20 cm</t>
  </si>
  <si>
    <t>SUPERESTRUTURA</t>
  </si>
  <si>
    <t>4.1</t>
  </si>
  <si>
    <t>PAREDES E VERGAS</t>
  </si>
  <si>
    <t>4.1.1</t>
  </si>
  <si>
    <t>4.1.2</t>
  </si>
  <si>
    <t>4.1.3</t>
  </si>
  <si>
    <t>VERGA MOLDADA IN LOCO EM CONCRETO PARA PORTAS COM ATÉ 1,5 M DE VÃO. AF_03/2016</t>
  </si>
  <si>
    <t>4.1.4</t>
  </si>
  <si>
    <t>CONTRAVERGA MOLDADA IN LOCO EM CONCRETO PARA VÃOS DE ATÉ 1,5 M DE COMPRIMENTO. AF_03/2016</t>
  </si>
  <si>
    <t>4.1.5</t>
  </si>
  <si>
    <t>COBERTURA</t>
  </si>
  <si>
    <t>5.1</t>
  </si>
  <si>
    <t>COBRIMENTO</t>
  </si>
  <si>
    <t>5.1.1</t>
  </si>
  <si>
    <t>5.1.2</t>
  </si>
  <si>
    <t>TELHAMENTO COM TELHA ONDULADA DE FIBROCIMENTO E = 6 MM, COM RECOBRIMENTO LATERAL DE 1/4 DE ONDA PARA TELHADO COM INCLINAÇÃO MAIOR QUE 10°, COM ATÉ 2 ÁGUAS, INCLUSO IÇAMENTO. AF_07/2019</t>
  </si>
  <si>
    <t>5.1.3</t>
  </si>
  <si>
    <t>IMPERMEABILIZAÇÃO - APLICAÇÃO DE UMA DEMÃO DE ASFALTO ELASTOMÉRICO, SEM ARMAÇÃO ESTRUTURANTE, EM C ALHAS E LAJES DESCOBERTAS, DENVERPREN OU SIMILAR.</t>
  </si>
  <si>
    <t>5.1.4</t>
  </si>
  <si>
    <t>08268</t>
  </si>
  <si>
    <t>CALHA EM CHAPA DE AÇO GALBANIZADO N° 24, DESENVOLVIMENTO 74 CM ( FUNDO=22CM, LATERAIS-12CM, BORDAS 3 CM)</t>
  </si>
  <si>
    <t>REVESTIMENTOS INTERNOS E EXTERNOS</t>
  </si>
  <si>
    <t>6.1</t>
  </si>
  <si>
    <t>PAREDES</t>
  </si>
  <si>
    <t>6.1.1</t>
  </si>
  <si>
    <t>CHAPISCO APLICADO EM ALVENARIAS E ESTRUTURAS DE CONCRETO INTERNAS, COM COLHER DE PEDREIRO. ARGAMASSA TRAÇO 1:3 COM PREPARO MANUAL. AF_06/2014</t>
  </si>
  <si>
    <t>6.1.2</t>
  </si>
  <si>
    <t>(COMPOSIÇÃO REPRESENTATIVA) DO SERVIÇO DE EMBOÇO /MASSA ÚNICA, APLICADO MANUALMENTE, TRAÇO 1:2:8, EM BETONEIRA DE 400L, PAREDES INTERNAS, COM EXECUÇÃO DE TALISCAS, EDIFICAÇÃO HABITACIONAL UNIFAMILIAR (CASAS) E EDIFICAÇÃO PÚBLICA PADRÃO. AF_12/2014</t>
  </si>
  <si>
    <t>6.1.3</t>
  </si>
  <si>
    <t>REVESTIMENTO CERÂMICO PARA PAREDES INTERNAS COM PLACAS TIPO ESMALTADA EXTRA DE DIMENSÕES 33X45 CM APLICADAS EM AMBIENTES DE ÁREA MENOR QUE 5 M² NA ALTURA INTEIRA DAS PAREDES. AF_06/2014</t>
  </si>
  <si>
    <t>6.1.4</t>
  </si>
  <si>
    <t>PAVIMENTAÇÃO INTERNA E EXTERNA</t>
  </si>
  <si>
    <t>7.1</t>
  </si>
  <si>
    <t>7.2</t>
  </si>
  <si>
    <t>CONTRAPISO EM ARGAMASSA TRAÇO 1:4 (CIMENTO E AREIA), PREPARO MECÂNICO COM BETONEIRA 400 L, APLICADO EM ÁREAS SECAS SOBRE LAJE, ADERIDO, ESPESSURA 2CM. AF_06/2014</t>
  </si>
  <si>
    <t>7.3</t>
  </si>
  <si>
    <t>REVESTIMENTO CERÂMICO PARA PISO COM PLACAS TIPO PORCELANATO DE DIMENSÕES 60X60 CM APLICADA EM AMBIENTES DE ÁREA ENTRE 5 M² E 10 M². AF_06/2014</t>
  </si>
  <si>
    <t>7.4</t>
  </si>
  <si>
    <t>EXECUÇÃO DE PASSEIO EM PISO INTERTRAVADO, COM BLOCO RETANGULAR COR NATURAL DE 20 X 10 CM, ESPESSURA 6 CM. AF_12/2015</t>
  </si>
  <si>
    <t>ESQUADRIAS</t>
  </si>
  <si>
    <t>8.1</t>
  </si>
  <si>
    <t>8.2</t>
  </si>
  <si>
    <t>03624</t>
  </si>
  <si>
    <t>PORTA EM MADEIRA COMPENSADA (CANELA), LISA, SEMI-ÔCA, (0,60 X 1,60 A 2,10), REVESTIDA C/FÓRMICA, INCLUSIVE FERRAGENS (LIVRE/OCUPADO)</t>
  </si>
  <si>
    <t>ud</t>
  </si>
  <si>
    <t>8.3</t>
  </si>
  <si>
    <t>03764</t>
  </si>
  <si>
    <t xml:space="preserve">PORTA EM MADEIRA COMPENSADA (CANELA), LISA, SEMI-ÔCA, 0.80 X 2.10 M, REVESTIDA C/FÓRMICA, INCLUSIVE BATENTES E FERRAGENS	</t>
  </si>
  <si>
    <t>8.4</t>
  </si>
  <si>
    <t>PORTA DE ALUMÍNIO DE ABRIR COM LAMBRI, COM GUARNIÇÃO, FIXAÇÃO COM PARAFUSOS - FORNECIMENTO E INSTALAÇÃO. AF_12/2019</t>
  </si>
  <si>
    <t>8.5</t>
  </si>
  <si>
    <t>C4513</t>
  </si>
  <si>
    <t>JANELA EM ALUMÍNIO ANODIZADO NATURAL/FOSCO, DE CORRER, SEM BANDEIROLA E/OU PEITORIL, SEM VIDRO - FORNECIMENTO E MONTAGEM</t>
  </si>
  <si>
    <t>8.6</t>
  </si>
  <si>
    <t>8.7</t>
  </si>
  <si>
    <t>GRADIL EM ALUMÍNIO FIXADO EM VÃOS DE JANELAS, FORMADO POR TUBOS DE 3/4". AF_04/2019</t>
  </si>
  <si>
    <t>8.8</t>
  </si>
  <si>
    <t>01857</t>
  </si>
  <si>
    <t>PORTA EM AÇO, EM CHAPA GALVANIZADA Nº24, RAIADA, DE ENROLAR</t>
  </si>
  <si>
    <t>PINTURA</t>
  </si>
  <si>
    <t>9.1</t>
  </si>
  <si>
    <t>PAREDES INTERNO E EXTERNO</t>
  </si>
  <si>
    <t>9.1.1</t>
  </si>
  <si>
    <t>9.1.2</t>
  </si>
  <si>
    <t>APLICAÇÃO MANUAL DE MASSA ACRÍLICA EM PAREDES EXTERNAS DE CASAS, DUAS DEMÃOS. AF_05/2017</t>
  </si>
  <si>
    <t>9.1.3</t>
  </si>
  <si>
    <t>APLICAÇÃO MANUAL DE TINTA LÁTEX ACRÍLICA EM PAREDE EXTERNAS DE CASAS, DUAS DEMÃOS. AF_11/2016</t>
  </si>
  <si>
    <t>9.1.4</t>
  </si>
  <si>
    <t>APLICAÇÃO MANUAL DE PINTURA COM TINTA TEXTURIZADA ACRÍLICA EM PAREDES EXTERNAS DE CASAS, DUAS CORES. AF_06/2014</t>
  </si>
  <si>
    <t>INSTALAÇÕES HIDROSSANITARIAS</t>
  </si>
  <si>
    <t>10.1</t>
  </si>
  <si>
    <t>INSTALAÇÕES HIDRÁULICAS</t>
  </si>
  <si>
    <t>10.1.1</t>
  </si>
  <si>
    <t>PONTO DE CONSUMO TERMINAL DE ÁGUA FRIA (SUBRAMAL) COM TUBULAÇÃO DE PVC, DN 25 MM, INSTALADO EM RAMAL DE ÁGUA, INCLUSOS RASGO E CHUMBAMENTO EM ALVENARIA. AF_12/2014</t>
  </si>
  <si>
    <t>10.1.2</t>
  </si>
  <si>
    <t>(COMPOSIÇÃO REPRESENTATIVA) DO SERVIÇO DE INSTALAÇÃO DE TUBOS DE PVC, SOLDÁVEL, ÁGUA FRIA, DN 50 MM (INSTALADO EM PRUMADA), INCLUSIVE CONEXÕES, CORTES E FIXAÇÕES, PARA PRÉDIOS. AF_10/2015</t>
  </si>
  <si>
    <t>10.1.3</t>
  </si>
  <si>
    <t>TORNEIRA DE BÓIA REAL, ROSCÁVEL, 3/4", FORNECIDA E INSTALADA EM RESERVAÇÃO DE ÁGUA. AF_06/2016</t>
  </si>
  <si>
    <t>10.1.4</t>
  </si>
  <si>
    <t>AUTOMATICO DE BOIA SUPERIOR / INFERIOR, *15* A / 250 V</t>
  </si>
  <si>
    <t>10.1.5</t>
  </si>
  <si>
    <t>REGISTRO DE GAVETA BRUTO, LATÃO, ROSCÁVEL, 3/4", FORNECIDO E INSTALADO EM RAMAL DE ÁGUA. AF_12/2014</t>
  </si>
  <si>
    <t>10.1.6</t>
  </si>
  <si>
    <t>REGISTRO DE GAVETA BRUTO, LATÃO, ROSCÁVEL, 1, INSTALADO EM RESERVAÇÃO DE ÁGUA DE EDIFICAÇÃO QUE POSSUA RESERVATÓRIO DE FIBRA/FIBROCIMENTO FORNECIMENTO E INSTALAÇÃO. AF_06/2016</t>
  </si>
  <si>
    <t>10.2</t>
  </si>
  <si>
    <t>INSTALAÇÕES SANITÁRIAS</t>
  </si>
  <si>
    <t>10.2.1</t>
  </si>
  <si>
    <t>01683</t>
  </si>
  <si>
    <t>PONTO DE ESGOTO COM TUBO DE PVC RÍGIDO SOLDÁVEL DE Ø 100 MM (VASO SANITÁRIO)</t>
  </si>
  <si>
    <t>10.2.2</t>
  </si>
  <si>
    <t>01678</t>
  </si>
  <si>
    <t>PONTO DE ESGOTO COM TUBO DE PVC RÍGIDO SOLDÁVEL DE Ø 50 MM (PIAS DE COZINHA, MÁQUINAS DE LAVAR, ETC...)</t>
  </si>
  <si>
    <t>10.2.3</t>
  </si>
  <si>
    <t>01679</t>
  </si>
  <si>
    <t xml:space="preserve">PONTO DE ESGOTO COM TUBO DE PVC RÍGIDO SOLDÁVEL DE Ø 40 MM (LAVATÓRIOS, MICTÓRIOS, RALOS SIFONADOS, ETC...)	</t>
  </si>
  <si>
    <t>10.2.4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</si>
  <si>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</si>
  <si>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10.2.5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</si>
  <si>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</si>
  <si>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10.2.6</t>
  </si>
  <si>
    <t>CAIXA ENTERRADA HIDRÁULICA RETANGULAR EM ALVENARIA COM TIJOLOS CERÂMICOS MACIÇOS, DIMENSÕES INTERNAS: 0,6X0,6X0,6 M PARA REDE DE ESGOTO. AF_05/2018</t>
  </si>
  <si>
    <t>10.3</t>
  </si>
  <si>
    <t>ACABAMENTOS</t>
  </si>
  <si>
    <t>10.3.1</t>
  </si>
  <si>
    <t>00001750</t>
  </si>
  <si>
    <t xml:space="preserve">BANCADA/BANCA/PIA DE ACO INOXIDAVEL (AISI 430) COM 2 CUBAS, COM VALVULAS, ESCORREDOR DUPLO, DE *0,55 X 2,00* M	</t>
  </si>
  <si>
    <t>10.3.2</t>
  </si>
  <si>
    <t>00037412</t>
  </si>
  <si>
    <t>BANCADA/BANCA/PIA DE ACO INOXIDAVEL (AISI 430) COM 1 CUBA CENTRAL, COM VALVULA, LISA (SEM ESCORREDOR), DE *0,55 X 1,20* M</t>
  </si>
  <si>
    <t>10.3.3</t>
  </si>
  <si>
    <t>BANCADA GRANITO CINZA, 50 X 60 CM, INCL. CUBA DE EMBUTIR OVAL LOUÇA BRANCA 35 X 50 CM, VÁLVULA METAL CROMADO, SIFÃO FLEXÍVEL PVC, ENGATE 30 CM FLEXÍVEL PLÁSTICO E TORNEIRA CROMADA DE MESA, PADRÃO POPULAR - FORNEC. E INSTALAÇÃO. AF_01/2020</t>
  </si>
  <si>
    <t>10.3.4</t>
  </si>
  <si>
    <t>VASO SANITÁRIO SIFONADO COM CAIXA ACOPLADA LOUÇA BRANCA - FORNECIMENTO E INSTALAÇÃO. AF_12/2013</t>
  </si>
  <si>
    <t>10.3.5</t>
  </si>
  <si>
    <t>SABONETEIRA PLASTICA TIPO DISPENSER PARA SABONETE LIQUIDO COM RESERVATORIO 800 A 1500 ML, INCLUSO FIXAÇÃO. AF_10/2016</t>
  </si>
  <si>
    <t>10.3.6</t>
  </si>
  <si>
    <t>TOALHEIRO PLASTICO TIPO DISPENSER PARA PAPEL TOALHA INTERFOLHADO</t>
  </si>
  <si>
    <t>10.3.7</t>
  </si>
  <si>
    <t>PAPELEIRA PLASTICA TIPO DISPENSER PARA PAPEL HIGIENICO ROLAO</t>
  </si>
  <si>
    <t>10.3.8</t>
  </si>
  <si>
    <t>10.3.9</t>
  </si>
  <si>
    <t>TORNEIRA CROMADA DE MESA, 1/2" OU 3/4", PARA LAVATÓRIO, PADRÃO MÉDIO - FORNECIMENTO E INSTALAÇÃO. AF_12/2013</t>
  </si>
  <si>
    <t>10.3.10</t>
  </si>
  <si>
    <t>10.3.11</t>
  </si>
  <si>
    <t>SIFÃO DO TIPO GARRAFA/COPO EM PVC 1.1/4 X 1.1/2" - FORNECIMENTO E INSTALAÇÃO. AF_12/2013</t>
  </si>
  <si>
    <t>INSTALAÇÕES ELETRICAS</t>
  </si>
  <si>
    <t>11.1</t>
  </si>
  <si>
    <t>03395</t>
  </si>
  <si>
    <t xml:space="preserve">PONTO DE LUZ EM TETO OU PAREDE, COM ELETRODUTO DE PVC FLEXÍVEL SANFONADO EMBUTIDO Ø 3/4"	</t>
  </si>
  <si>
    <t>11.2</t>
  </si>
  <si>
    <t>03278</t>
  </si>
  <si>
    <t xml:space="preserve">PONTO DE INTERRUPTOR 01 SEÇÃO (1 S) EMBUTIDO COM ELETRODUTO DE PVC FLEXÍVEL SANFONADO Ø 3/4"	</t>
  </si>
  <si>
    <t>11.3</t>
  </si>
  <si>
    <t>03281</t>
  </si>
  <si>
    <t>PONTO DE INTERRUPTOR 02 SEÇÕES (2 S) EMBUTIDO COM ELETRODUTO DE PVC FLEXÍVEL SANFONADO EMBUTIDO Ø 3/4"</t>
  </si>
  <si>
    <t>11.4</t>
  </si>
  <si>
    <t>PONTO DE TOMADA RESIDENCIAL INCLUINDO TOMADA 10A/250V, CAIXA ELÉTRICA, ELETRODUTO, CABO, RASGO, QUEBRA E CHUMBAMENTO. AF_01/2016</t>
  </si>
  <si>
    <t>11.10</t>
  </si>
  <si>
    <t>11.11</t>
  </si>
  <si>
    <t>11.12</t>
  </si>
  <si>
    <t>DISJUNTOR TERMOMAGNETICO TRIPOLAR PADRAO NEMA (AMERICANO) 60 A 100A 240V, FORNECIMENTO E INSTALACAO</t>
  </si>
  <si>
    <t>11.13</t>
  </si>
  <si>
    <t>11.15</t>
  </si>
  <si>
    <t>11.16</t>
  </si>
  <si>
    <t>LUMINÁRIA TIPO PLAFON, DE SOBREPOR, COM 1 LÂMPADA LED DE 12/13 W, SEM REATOR - FORNECIMENTO E INSTALAÇÃO. AF_02/2020</t>
  </si>
  <si>
    <t>11.17</t>
  </si>
  <si>
    <t>LUMINARIA LED REFLETOR RETANGULAR BIVOLT, LUZ BRANCA, 50 W</t>
  </si>
  <si>
    <t>12.0</t>
  </si>
  <si>
    <t>SERVIÇOS FINAIS</t>
  </si>
  <si>
    <t>12.1</t>
  </si>
  <si>
    <t>FORRO EM RÉGUAS DE PVC, FRISADO, PARA AMBIENTES COMERCIAIS, INCLUSIVE ESTRUTURA DE FIXAÇÃO. AF_05/2017_P</t>
  </si>
  <si>
    <t>12.2</t>
  </si>
  <si>
    <t>01916</t>
  </si>
  <si>
    <t xml:space="preserve">LIMPEZA DE REVESTIMENTOS CERÂMICOS	</t>
  </si>
  <si>
    <t>TOTAL GERAL R$</t>
  </si>
  <si>
    <t>* OS ENCARGOS SOCIAIS ATENDEM AO ESTABELECIDO NO SINAPI/PE, PARA MÃO-DE-OBRA HORISTA E MENSALISTA, COM DESONERAÇÃO.</t>
  </si>
  <si>
    <t>.</t>
  </si>
  <si>
    <t>MEMÓRIA DE CÁLCULO</t>
  </si>
  <si>
    <t>SERVIÇOS PRELIMINARES:</t>
  </si>
  <si>
    <t>Local do Serviço</t>
  </si>
  <si>
    <t>Comp.</t>
  </si>
  <si>
    <t>Larg.</t>
  </si>
  <si>
    <t>altura / *</t>
  </si>
  <si>
    <t>Total</t>
  </si>
  <si>
    <t>=</t>
  </si>
  <si>
    <t>MÊS</t>
  </si>
  <si>
    <t>Copa</t>
  </si>
  <si>
    <t>Wc Funcionários</t>
  </si>
  <si>
    <t>Consultório Odontológico</t>
  </si>
  <si>
    <t>Corredor</t>
  </si>
  <si>
    <t>DML</t>
  </si>
  <si>
    <t>Consultório</t>
  </si>
  <si>
    <t>Sala de curativo</t>
  </si>
  <si>
    <t>UBS</t>
  </si>
  <si>
    <t>INFRAESTRUTURA:</t>
  </si>
  <si>
    <t>ESCAVAÇÃO MANUAL DE VALA PARA VIGA BALDRAME, COM PREVISÃO DE FÔRMA. AF_06/2017</t>
  </si>
  <si>
    <t>Sapatas</t>
  </si>
  <si>
    <t>Sala de reunião</t>
  </si>
  <si>
    <t>Recepção/Farmácia</t>
  </si>
  <si>
    <t>Sala de Vacina</t>
  </si>
  <si>
    <t>Espera</t>
  </si>
  <si>
    <t>Sala de Curativo</t>
  </si>
  <si>
    <t>Sala de Procedimentos</t>
  </si>
  <si>
    <t>Wc Masculino</t>
  </si>
  <si>
    <t>Wc Feminino</t>
  </si>
  <si>
    <t>Lixo</t>
  </si>
  <si>
    <t>Pescoço sapatas</t>
  </si>
  <si>
    <t>SUPERESTRUTURA:</t>
  </si>
  <si>
    <t>Pilares</t>
  </si>
  <si>
    <t>Cintamento superior</t>
  </si>
  <si>
    <t>Caixão de Entorno</t>
  </si>
  <si>
    <t>Barrilet</t>
  </si>
  <si>
    <t>Testada frontal</t>
  </si>
  <si>
    <t>Varanda</t>
  </si>
  <si>
    <t>COBERTURA:</t>
  </si>
  <si>
    <t>REVESTIMENTOS INTERNOS E EXTERNOS:</t>
  </si>
  <si>
    <t>CHAPISCO APLICADO EM ALVENARIAS E ESTRUTURAS DE CONCRETO INTERNAS, COM COLHER DE PEDREIRO. ARGAMASSA TRAÇO 1:3 COM PREPARO EM BETONEIRA 400L. AF_06/2014</t>
  </si>
  <si>
    <t>lixo</t>
  </si>
  <si>
    <t>Consultório odontológico</t>
  </si>
  <si>
    <t>Wc masculino</t>
  </si>
  <si>
    <t>Wc Femenino</t>
  </si>
  <si>
    <t>Fachada</t>
  </si>
  <si>
    <t>PAVIMENTAÇÃO INTERNA E EXTERNA:</t>
  </si>
  <si>
    <t>Área m²</t>
  </si>
  <si>
    <t>Frente</t>
  </si>
  <si>
    <t>ESQUADRIAS:</t>
  </si>
  <si>
    <t>Corredor externo</t>
  </si>
  <si>
    <t>Compressor</t>
  </si>
  <si>
    <t>item 8.5</t>
  </si>
  <si>
    <t>PINTURA:</t>
  </si>
  <si>
    <t>APLICAÇÃO DE FUNDO SELADOR ACRÍLICO EM PAREDES, UMA DEMÃO. AF_06/2014</t>
  </si>
  <si>
    <t>Azuleijo</t>
  </si>
  <si>
    <t>Porcelanato</t>
  </si>
  <si>
    <t>Sala de procedimento</t>
  </si>
  <si>
    <t>Wc funcionários</t>
  </si>
  <si>
    <t>PONTO DE ESGOTO PARA BACIA SANITARIA, INCLUSIVE TUBULACOES E CONEXOES EM PVC RIGIDO SOLDAVEIS, ATE A COLUNA OU O SUB-COLETOR.</t>
  </si>
  <si>
    <t>PONTO DE ESGOTO PARA PIA OU LAVANDARIA, INCLUSIVE TUBULACOES E CONEXOES EM PVC RIGIDO SOLDAVEIS , ATE A COLUNA OU O SUB-COLETOR.</t>
  </si>
  <si>
    <t>Sala de vacina</t>
  </si>
  <si>
    <t>BANCADA/TAMPO ACO INOX (AISI 304), LARGURA 60 CM, COM RODABANCA (NAO INCLUI PES DE APOIO)</t>
  </si>
  <si>
    <t>Farmácia/recepção</t>
  </si>
  <si>
    <t>PONTO DE INTERRUPTOR DE 2 SECCOES, PIAL OU SIMILAR, INCLUSIVE TUBULACAO PVC RIGIDO, FIACAO CAIXA 4 X 2 POL. TIGREFLEX OU SIMILAR, PLACA E DEMAIS ACESSORIOS, ATE O PONTO DE LUZ.</t>
  </si>
  <si>
    <t>11.5</t>
  </si>
  <si>
    <t>ELETRODUTO FLEXÍVEL CORRUGADO, PVC, DN 25 MM (3/4"), PARA CIRCUITOS TERMINAIS, INSTALADO EM PAREDE - FORNECIMENTO E INSTALAÇÃO. AF_12/2015</t>
  </si>
  <si>
    <t>11.6</t>
  </si>
  <si>
    <t>ELETRODUTO RÍGIDO ROSCÁVEL, PVC, DN 32 MM (1"), PARA CIRCUITOS TERMINAIS, INSTALADO EM PAREDE - FORNECIMENTO E INSTALAÇÃO. AF_12/2015</t>
  </si>
  <si>
    <t>11.7</t>
  </si>
  <si>
    <t>CABO DE COBRE FLEXÍVEL ISOLADO, 1,5 MM², ANTI-CHAMA 450/750 V, PARA CIRCUITOS TERMINAIS - FORNECIMENTO E INSTALAÇÃO. AF_12/2015</t>
  </si>
  <si>
    <t>11.8</t>
  </si>
  <si>
    <t>CABO DE COBRE FLEXÍVEL ISOLADO, 2,5 MM², ANTI-CHAMA 450/750 V, PARA CIRCUITOS TERMINAIS - FORNECIMENTO E INSTALAÇÃO. AF_12/2015</t>
  </si>
  <si>
    <t>11.9</t>
  </si>
  <si>
    <t>CABO DE COBRE FLEXÍVEL ISOLADO, 10 MM², ANTI-CHAMA 450/750 V, PARA CIRCUITOS TERMINAIS - FORNECIMENTO E INSTALAÇÃO. AF_12/2015</t>
  </si>
  <si>
    <t>11.14</t>
  </si>
  <si>
    <t>CAIXA DE INSPEÇÃO PARA ATERRAMENTO, CIRCULAR, EM POLIETILENO, DIÂMETRO INTERNO = 0,3 M. AF_05/2018</t>
  </si>
  <si>
    <t>ASSENTAMENTO DE HASTE DE ATERRAMENTO DE 5/8"X2.40 M COPPERWELD OU SIMILAR,COM CONECTOR PARALELO E PARAFUSOS (INCLUSIVE O FORNECIMENTO DO MATERIAL).</t>
  </si>
  <si>
    <t>Facahada</t>
  </si>
  <si>
    <t xml:space="preserve">CRONOGRAMA FÍSICO-FINANCEIRO </t>
  </si>
  <si>
    <t xml:space="preserve">OBRA: </t>
  </si>
  <si>
    <t>SERVIÇOS</t>
  </si>
  <si>
    <t>30 DIAS</t>
  </si>
  <si>
    <t>60 DIAS</t>
  </si>
  <si>
    <t>90 DIAS</t>
  </si>
  <si>
    <t>TOTAL</t>
  </si>
  <si>
    <t>R$</t>
  </si>
  <si>
    <t>%</t>
  </si>
  <si>
    <t>COMPOSIÇÃO DE BDI (BONIFICAÇÃO E DESPESAS INDIRETAS)</t>
  </si>
  <si>
    <t>DISCRIMINAÇÃO</t>
  </si>
  <si>
    <t>ADMINISTRAÇÃO CENTRAL (AC)</t>
  </si>
  <si>
    <t>SEGURO E GARANTIA (SG)</t>
  </si>
  <si>
    <t xml:space="preserve">RISCO (R) </t>
  </si>
  <si>
    <t>DESPESAS FINANCEIRA (DF)</t>
  </si>
  <si>
    <t>LUCRO (L)</t>
  </si>
  <si>
    <t>TRIBUTOS (T)</t>
  </si>
  <si>
    <t>PIS</t>
  </si>
  <si>
    <t>COFINS</t>
  </si>
  <si>
    <t>ISS</t>
  </si>
  <si>
    <t>CPRB</t>
  </si>
  <si>
    <t>BDI = [[{(1+(AC/100 +R/100+SG/100+))*(1+DF/100)*(1+L/100)}/(1-T/100)]-1]*100</t>
  </si>
  <si>
    <t>ADMINISTRAÇÃO MENSALISTA ONERADO</t>
  </si>
  <si>
    <t>Calculo do Custo Encarregado</t>
  </si>
  <si>
    <t>Enc Social Horista</t>
  </si>
  <si>
    <t>Valor da Hora</t>
  </si>
  <si>
    <t>Enc Social Mensalista</t>
  </si>
  <si>
    <t>90776</t>
  </si>
  <si>
    <t>ENCARREGADO GERAL COM ENCARGOS COMPLEMENTARES</t>
  </si>
  <si>
    <t>H</t>
  </si>
  <si>
    <t>COEFICIENTE</t>
  </si>
  <si>
    <t>CUSTO/ UNITÁRIO</t>
  </si>
  <si>
    <r>
      <t xml:space="preserve">S/ ENCARGOS SOCIAIS HORA = </t>
    </r>
    <r>
      <rPr>
        <b/>
        <sz val="8"/>
        <color rgb="FFFF0000"/>
        <rFont val="Arial"/>
        <family val="2"/>
      </rPr>
      <t>119,38 %</t>
    </r>
  </si>
  <si>
    <r>
      <t xml:space="preserve">C/ EMCARGOS SOCIAIS MÊS =    </t>
    </r>
    <r>
      <rPr>
        <b/>
        <sz val="8"/>
        <color rgb="FFFF0000"/>
        <rFont val="Arial"/>
        <family val="2"/>
      </rPr>
      <t>73,70 %</t>
    </r>
  </si>
  <si>
    <t>EPI (ENCARGOS COMPLEMENTARES)</t>
  </si>
  <si>
    <t>ENCARREGADO GERAL DE OBRAS</t>
  </si>
  <si>
    <t>ALIMENTACAO (ENCARGOS COMPLEMENTARES) *COLETADO CAIXA*</t>
  </si>
  <si>
    <t>TRANSPORTE (ENCARGOS COMPLEMENTARES) *COLETADO CAIXA*</t>
  </si>
  <si>
    <t>EXAMES (ENCARGOS COMPLEMENTARES) *COLETADO CAIXA*</t>
  </si>
  <si>
    <t>SEGURO (ENCARGOS COMPLEMENTARES) *COLETADO CAIXA*</t>
  </si>
  <si>
    <t>Calculo do Custo Engenheiro civil de obra Junior</t>
  </si>
  <si>
    <r>
      <t xml:space="preserve">S/ ENCARGOS SOCIAIS HORA = </t>
    </r>
    <r>
      <rPr>
        <b/>
        <sz val="8"/>
        <color rgb="FFFF0000"/>
        <rFont val="Arial"/>
        <family val="2"/>
      </rPr>
      <t>89,75 %</t>
    </r>
  </si>
  <si>
    <r>
      <t xml:space="preserve">C/ EMCARGOS SOCIAIS MÊS = </t>
    </r>
    <r>
      <rPr>
        <b/>
        <sz val="8"/>
        <color rgb="FFFF0000"/>
        <rFont val="Arial"/>
        <family val="2"/>
      </rPr>
      <t>50,08%</t>
    </r>
  </si>
  <si>
    <t>ENGENHEIRO CIVIL DE OBRA JUNIOR</t>
  </si>
  <si>
    <t>PREPARO DE FUNDO DE VALA COM LARGURA MENOR QUE 1,5 M (ACERTO DO SOLO NATURAL). AF_08/2020</t>
  </si>
  <si>
    <t>ALVENARIA DE VEDAÇÃO DE BLOCOS CERÂMICOS FURADOS NA HORIZONTAL DE 9X19X19 CM (ESPESSURA 9 CM) E ARGAMASSA DE ASSENTAMENTO COM PREPARO EM BETONEIRA. AF_12/2021</t>
  </si>
  <si>
    <t>LAJE PRÉ-MOLDADA UNIDIRECIONAL, BIAPOIADA, PARA FORRO, ENCHIMENTO EM CERÂMICA, VIGOTA CONVENCIONAL, ALTURA TOTAL DA LAJE (ENCHIMENTO+CAPA) = (8+3). AF_11/2020</t>
  </si>
  <si>
    <t>TRAMA DE MADEIRA COMPOSTA POR RIPAS, CAIBROS E TERÇAS PARA TELHADOS DE ATÉ 2 ÁGUAS PARA TELHA DE ENCAIXE DE CERÂMICA OU DE CONCRETO, INCLUSO TRANSPORTE VERTICAL. AF_07/2019</t>
  </si>
  <si>
    <t xml:space="preserve">REVESTIMENTO CERÂMICO PARA PISO OU PAREDE, 30 X 90 CM, PORTOBELLO, LINHA CETIM BIANCO RT OU SIMILAR, APLICADO COM ARGAMASSA INDUSTRIALIZADA AC-I, REJUNTADO, EXCLUSIVE REGULARIZAÇÃO DE BASE OU EMBOÇO	</t>
  </si>
  <si>
    <t>PORTA EM VIDRO TEMPERADO 10MM, NA COR VERDE, INCLUSIVE FERRAGENS E INSTALAÇÃO, EXCLUSIVE PUXADOR</t>
  </si>
  <si>
    <t>13095</t>
  </si>
  <si>
    <t>INSTALAÇÃO DE VIDRO TEMPERADO, E = 8 MM, ENCAIXADO EM PERFIL U. AF_01/2021_P</t>
  </si>
  <si>
    <t xml:space="preserve">ESPELHO DE CRISTAL 4MM COM MOLDURA DE ALUMÍNIO	</t>
  </si>
  <si>
    <t>09718</t>
  </si>
  <si>
    <t>TORNEIRA CROMADA TUBO MÓVEL, DE MESA, 1/2 OU 3/4, PARA PIA DE COZINHA, PADRÃO ALTO - FORNECIMENTO E INSTALAÇÃO. AF_01/2020</t>
  </si>
  <si>
    <t>QUADRO DE DISTRIBUIÇÃO DE ENERGIA EM CHAPA DE AÇO GALVANIZADO, DE EMBUTIR, COM BARRAMENTO TRIFÁSICO, PARA 12 DISJUNTORES DIN 100A - FORNECIMENTO E INSTALAÇÃO. AF_10/2020</t>
  </si>
  <si>
    <t>DISJUNTOR MONOPOLAR TIPO NEMA, CORRENTE NOMINAL DE 10 ATÉ 30A - FORNECIMENTO E INSTALAÇÃO. AF_10/2020</t>
  </si>
  <si>
    <t>DISJUNTOR TRIPOLAR TIPO NEMA, CORRENTE NOMINAL DE 10 ATÉ 50A - FORNECIMENTO E INSTALAÇÃO. AF_10/2020</t>
  </si>
  <si>
    <t>CAIXA DE INSPEÇÃO PARA ATERRAMENTO, CIRCULAR, EM POLIETILENO, DIÂMETRO INTERNO = 0,3 M. AF_12/2020</t>
  </si>
  <si>
    <t>HASTE DE ATERRAMENTO 3/4 PARA SPDA - FORNECIMENTO E INSTALAÇÃO. AF_12/2017</t>
  </si>
  <si>
    <t>CONSTRUÇÃO DA USF RAINHA ISABEL</t>
  </si>
  <si>
    <t xml:space="preserve">ORÇAMENTO BASE POR TIPOLOGIA </t>
  </si>
  <si>
    <r>
      <t xml:space="preserve">DATA: </t>
    </r>
    <r>
      <rPr>
        <sz val="10"/>
        <rFont val="Calibri"/>
        <family val="2"/>
        <scheme val="minor"/>
      </rPr>
      <t>MARÇO/2022</t>
    </r>
  </si>
  <si>
    <r>
      <t xml:space="preserve">BDI: </t>
    </r>
    <r>
      <rPr>
        <sz val="10"/>
        <rFont val="Calibri"/>
        <family val="2"/>
        <scheme val="minor"/>
      </rPr>
      <t>24,00 %</t>
    </r>
  </si>
  <si>
    <t xml:space="preserve"> SINAPI 01/2022</t>
  </si>
  <si>
    <t xml:space="preserve"> SINAPI I 01/2022</t>
  </si>
  <si>
    <t>ORSE/SE 02/2022</t>
  </si>
  <si>
    <t>PLACA DE OBRA (PARA CONSTRUCAO CIVIL) EM CHAPA GALVANIZADA *N. 22*, ADESIVADA, DE *2,4 X 1,2* M (SEM POSTES PARA FIXACAO)</t>
  </si>
  <si>
    <t>00004813</t>
  </si>
  <si>
    <t>1.3</t>
  </si>
  <si>
    <t xml:space="preserve">BARRACÃO PARA OBRAS DE MÉDIO PORTE REAPROVEITAMENTO 2 VEZES	</t>
  </si>
  <si>
    <t>05088</t>
  </si>
  <si>
    <t>1.4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</si>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</sst>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charset val="204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8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164" fontId="13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8" fillId="0" borderId="0"/>
    <xf numFmtId="9" fontId="25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/>
    <xf numFmtId="0" fontId="7" fillId="0" borderId="0"/>
    <xf numFmtId="164" fontId="38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32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13" fillId="0" borderId="0" xfId="1" applyFont="1" applyBorder="1" applyAlignment="1">
      <alignment horizontal="right"/>
    </xf>
    <xf numFmtId="0" fontId="0" fillId="0" borderId="0" xfId="0" applyAlignment="1">
      <alignment horizontal="center"/>
    </xf>
    <xf numFmtId="164" fontId="13" fillId="0" borderId="0" xfId="1" applyBorder="1" applyAlignment="1">
      <alignment horizontal="right"/>
    </xf>
    <xf numFmtId="0" fontId="14" fillId="2" borderId="1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justify"/>
    </xf>
    <xf numFmtId="0" fontId="14" fillId="2" borderId="1" xfId="0" applyFont="1" applyFill="1" applyBorder="1" applyAlignment="1">
      <alignment horizontal="center"/>
    </xf>
    <xf numFmtId="164" fontId="14" fillId="2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justify" vertical="justify"/>
    </xf>
    <xf numFmtId="0" fontId="0" fillId="0" borderId="1" xfId="0" applyBorder="1" applyAlignment="1">
      <alignment horizontal="center"/>
    </xf>
    <xf numFmtId="164" fontId="13" fillId="0" borderId="1" xfId="1" applyBorder="1" applyAlignment="1">
      <alignment horizontal="right"/>
    </xf>
    <xf numFmtId="164" fontId="13" fillId="0" borderId="2" xfId="1" applyBorder="1" applyAlignment="1">
      <alignment horizontal="right"/>
    </xf>
    <xf numFmtId="0" fontId="0" fillId="0" borderId="1" xfId="0" applyBorder="1" applyAlignment="1">
      <alignment horizontal="justify" vertical="top"/>
    </xf>
    <xf numFmtId="39" fontId="13" fillId="0" borderId="2" xfId="1" applyNumberFormat="1" applyBorder="1" applyAlignment="1">
      <alignment horizontal="right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horizontal="left" vertical="justify"/>
    </xf>
    <xf numFmtId="0" fontId="14" fillId="0" borderId="1" xfId="0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164" fontId="14" fillId="0" borderId="2" xfId="1" applyFont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justify" vertical="justify"/>
    </xf>
    <xf numFmtId="0" fontId="0" fillId="2" borderId="1" xfId="0" applyFill="1" applyBorder="1" applyAlignment="1">
      <alignment horizontal="center"/>
    </xf>
    <xf numFmtId="164" fontId="13" fillId="2" borderId="1" xfId="1" applyFill="1" applyBorder="1" applyAlignment="1">
      <alignment horizontal="right"/>
    </xf>
    <xf numFmtId="164" fontId="14" fillId="2" borderId="1" xfId="1" applyFont="1" applyFill="1" applyBorder="1" applyAlignment="1">
      <alignment horizontal="right"/>
    </xf>
    <xf numFmtId="164" fontId="14" fillId="0" borderId="1" xfId="1" applyFont="1" applyBorder="1" applyAlignment="1">
      <alignment horizontal="right"/>
    </xf>
    <xf numFmtId="0" fontId="0" fillId="0" borderId="0" xfId="0" applyAlignment="1">
      <alignment horizontal="justify" vertical="justify"/>
    </xf>
    <xf numFmtId="164" fontId="13" fillId="0" borderId="0" xfId="1" applyAlignment="1">
      <alignment horizontal="right"/>
    </xf>
    <xf numFmtId="0" fontId="0" fillId="0" borderId="0" xfId="0" applyAlignment="1">
      <alignment horizontal="center" vertical="justify"/>
    </xf>
    <xf numFmtId="164" fontId="0" fillId="0" borderId="1" xfId="1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justify" vertical="justify"/>
    </xf>
    <xf numFmtId="0" fontId="13" fillId="0" borderId="1" xfId="0" applyFont="1" applyBorder="1" applyAlignment="1">
      <alignment horizontal="justify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justify" vertical="justify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2" applyFont="1" applyBorder="1" applyAlignment="1">
      <alignment horizontal="justify" vertical="top" wrapText="1"/>
    </xf>
    <xf numFmtId="0" fontId="13" fillId="0" borderId="1" xfId="2" applyFont="1" applyBorder="1" applyAlignment="1">
      <alignment horizontal="center"/>
    </xf>
    <xf numFmtId="164" fontId="15" fillId="0" borderId="0" xfId="1" applyFont="1" applyBorder="1" applyAlignment="1">
      <alignment horizontal="right"/>
    </xf>
    <xf numFmtId="0" fontId="0" fillId="0" borderId="1" xfId="0" applyBorder="1" applyAlignment="1">
      <alignment horizontal="justify" vertical="top" wrapText="1"/>
    </xf>
    <xf numFmtId="164" fontId="13" fillId="0" borderId="2" xfId="1" applyFont="1" applyBorder="1" applyAlignment="1">
      <alignment horizontal="right"/>
    </xf>
    <xf numFmtId="0" fontId="13" fillId="0" borderId="0" xfId="3"/>
    <xf numFmtId="164" fontId="13" fillId="0" borderId="1" xfId="1" applyFont="1" applyBorder="1" applyAlignment="1">
      <alignment horizontal="right"/>
    </xf>
    <xf numFmtId="0" fontId="17" fillId="0" borderId="11" xfId="0" applyFont="1" applyBorder="1" applyAlignment="1">
      <alignment horizontal="justify" vertical="top" wrapText="1"/>
    </xf>
    <xf numFmtId="164" fontId="13" fillId="0" borderId="2" xfId="1" applyFont="1" applyBorder="1" applyAlignment="1">
      <alignment horizontal="center"/>
    </xf>
    <xf numFmtId="164" fontId="15" fillId="0" borderId="0" xfId="1" applyFont="1" applyBorder="1" applyAlignment="1">
      <alignment horizontal="left"/>
    </xf>
    <xf numFmtId="0" fontId="15" fillId="0" borderId="0" xfId="0" applyFont="1"/>
    <xf numFmtId="39" fontId="13" fillId="0" borderId="2" xfId="1" applyNumberFormat="1" applyFont="1" applyBorder="1" applyAlignment="1">
      <alignment horizontal="right"/>
    </xf>
    <xf numFmtId="2" fontId="13" fillId="0" borderId="2" xfId="1" applyNumberFormat="1" applyFont="1" applyBorder="1" applyAlignment="1">
      <alignment horizontal="center"/>
    </xf>
    <xf numFmtId="0" fontId="18" fillId="0" borderId="1" xfId="0" applyFont="1" applyBorder="1" applyAlignment="1">
      <alignment horizontal="justify" vertical="top"/>
    </xf>
    <xf numFmtId="0" fontId="18" fillId="0" borderId="1" xfId="2" applyFont="1" applyBorder="1" applyAlignment="1">
      <alignment horizontal="justify" vertical="top"/>
    </xf>
    <xf numFmtId="0" fontId="19" fillId="0" borderId="1" xfId="0" applyFont="1" applyBorder="1" applyAlignment="1">
      <alignment horizontal="justify" vertical="top"/>
    </xf>
    <xf numFmtId="0" fontId="20" fillId="0" borderId="1" xfId="0" applyFont="1" applyBorder="1" applyAlignment="1">
      <alignment horizontal="justify" vertical="top"/>
    </xf>
    <xf numFmtId="0" fontId="15" fillId="0" borderId="1" xfId="0" applyFont="1" applyBorder="1" applyAlignment="1">
      <alignment horizontal="center"/>
    </xf>
    <xf numFmtId="164" fontId="15" fillId="0" borderId="2" xfId="1" applyFont="1" applyBorder="1" applyAlignment="1">
      <alignment horizontal="right"/>
    </xf>
    <xf numFmtId="0" fontId="13" fillId="0" borderId="11" xfId="0" applyFont="1" applyBorder="1" applyAlignment="1">
      <alignment horizontal="justify" vertical="top" wrapText="1"/>
    </xf>
    <xf numFmtId="0" fontId="14" fillId="0" borderId="0" xfId="0" applyFont="1" applyAlignment="1">
      <alignment horizontal="justify" vertical="justify"/>
    </xf>
    <xf numFmtId="164" fontId="13" fillId="0" borderId="0" xfId="1"/>
    <xf numFmtId="0" fontId="22" fillId="0" borderId="1" xfId="0" applyFont="1" applyBorder="1" applyAlignment="1">
      <alignment horizontal="justify" vertical="top" wrapText="1"/>
    </xf>
    <xf numFmtId="164" fontId="22" fillId="0" borderId="11" xfId="1" applyFont="1" applyBorder="1" applyAlignment="1">
      <alignment horizontal="right"/>
    </xf>
    <xf numFmtId="0" fontId="26" fillId="0" borderId="0" xfId="0" applyFont="1"/>
    <xf numFmtId="0" fontId="22" fillId="0" borderId="0" xfId="0" applyFont="1"/>
    <xf numFmtId="0" fontId="22" fillId="0" borderId="14" xfId="0" applyFont="1" applyBorder="1"/>
    <xf numFmtId="0" fontId="26" fillId="3" borderId="1" xfId="0" applyFont="1" applyFill="1" applyBorder="1" applyAlignment="1">
      <alignment horizontal="center"/>
    </xf>
    <xf numFmtId="0" fontId="22" fillId="0" borderId="1" xfId="0" applyFont="1" applyBorder="1"/>
    <xf numFmtId="164" fontId="22" fillId="0" borderId="1" xfId="1" applyFont="1" applyFill="1" applyBorder="1"/>
    <xf numFmtId="164" fontId="28" fillId="0" borderId="1" xfId="1" applyFont="1" applyBorder="1"/>
    <xf numFmtId="164" fontId="22" fillId="0" borderId="1" xfId="1" applyFont="1" applyBorder="1"/>
    <xf numFmtId="2" fontId="22" fillId="0" borderId="0" xfId="0" applyNumberFormat="1" applyFont="1" applyAlignment="1">
      <alignment horizontal="center"/>
    </xf>
    <xf numFmtId="2" fontId="26" fillId="3" borderId="3" xfId="0" applyNumberFormat="1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164" fontId="26" fillId="0" borderId="3" xfId="1" applyFont="1" applyBorder="1"/>
    <xf numFmtId="0" fontId="26" fillId="0" borderId="4" xfId="0" applyFont="1" applyBorder="1"/>
    <xf numFmtId="0" fontId="26" fillId="0" borderId="3" xfId="3" applyFont="1" applyBorder="1" applyAlignment="1">
      <alignment vertical="top"/>
    </xf>
    <xf numFmtId="0" fontId="26" fillId="0" borderId="3" xfId="3" applyFont="1" applyBorder="1"/>
    <xf numFmtId="0" fontId="26" fillId="3" borderId="6" xfId="3" applyFont="1" applyFill="1" applyBorder="1" applyAlignment="1">
      <alignment horizontal="center"/>
    </xf>
    <xf numFmtId="164" fontId="26" fillId="3" borderId="6" xfId="1" applyFont="1" applyFill="1" applyBorder="1" applyAlignment="1">
      <alignment horizontal="center"/>
    </xf>
    <xf numFmtId="0" fontId="22" fillId="0" borderId="7" xfId="3" applyFont="1" applyBorder="1" applyAlignment="1">
      <alignment horizontal="center"/>
    </xf>
    <xf numFmtId="164" fontId="22" fillId="0" borderId="7" xfId="1" applyFont="1" applyBorder="1"/>
    <xf numFmtId="0" fontId="22" fillId="0" borderId="9" xfId="3" applyFont="1" applyBorder="1" applyAlignment="1">
      <alignment horizontal="center"/>
    </xf>
    <xf numFmtId="10" fontId="22" fillId="0" borderId="9" xfId="22" applyNumberFormat="1" applyFont="1" applyBorder="1"/>
    <xf numFmtId="10" fontId="22" fillId="0" borderId="9" xfId="1" applyNumberFormat="1" applyFont="1" applyBorder="1"/>
    <xf numFmtId="0" fontId="22" fillId="0" borderId="5" xfId="3" applyFont="1" applyBorder="1" applyAlignment="1">
      <alignment horizontal="center"/>
    </xf>
    <xf numFmtId="0" fontId="22" fillId="0" borderId="10" xfId="3" applyFont="1" applyBorder="1" applyAlignment="1">
      <alignment horizontal="center"/>
    </xf>
    <xf numFmtId="164" fontId="22" fillId="2" borderId="10" xfId="1" applyFont="1" applyFill="1" applyBorder="1"/>
    <xf numFmtId="164" fontId="26" fillId="2" borderId="10" xfId="1" applyFont="1" applyFill="1" applyBorder="1"/>
    <xf numFmtId="164" fontId="22" fillId="2" borderId="9" xfId="1" applyFont="1" applyFill="1" applyBorder="1"/>
    <xf numFmtId="164" fontId="22" fillId="0" borderId="9" xfId="1" applyFont="1" applyBorder="1"/>
    <xf numFmtId="0" fontId="13" fillId="0" borderId="0" xfId="4"/>
    <xf numFmtId="0" fontId="13" fillId="0" borderId="1" xfId="4" applyBorder="1" applyAlignment="1">
      <alignment horizontal="center"/>
    </xf>
    <xf numFmtId="0" fontId="13" fillId="0" borderId="1" xfId="4" applyBorder="1"/>
    <xf numFmtId="10" fontId="0" fillId="0" borderId="1" xfId="7" applyNumberFormat="1" applyFont="1" applyBorder="1" applyAlignment="1">
      <alignment horizontal="center"/>
    </xf>
    <xf numFmtId="0" fontId="19" fillId="7" borderId="1" xfId="4" applyFont="1" applyFill="1" applyBorder="1" applyAlignment="1">
      <alignment horizontal="center" vertical="center" wrapText="1"/>
    </xf>
    <xf numFmtId="0" fontId="19" fillId="7" borderId="1" xfId="4" applyFont="1" applyFill="1" applyBorder="1" applyAlignment="1">
      <alignment horizontal="left" vertical="center" wrapText="1"/>
    </xf>
    <xf numFmtId="0" fontId="18" fillId="0" borderId="1" xfId="4" applyFont="1" applyBorder="1" applyAlignment="1">
      <alignment horizontal="center" wrapText="1"/>
    </xf>
    <xf numFmtId="0" fontId="18" fillId="0" borderId="1" xfId="4" applyFont="1" applyBorder="1" applyAlignment="1">
      <alignment wrapText="1"/>
    </xf>
    <xf numFmtId="0" fontId="18" fillId="8" borderId="1" xfId="4" applyFont="1" applyFill="1" applyBorder="1" applyAlignment="1">
      <alignment horizontal="center" wrapText="1"/>
    </xf>
    <xf numFmtId="0" fontId="13" fillId="0" borderId="0" xfId="4" applyAlignment="1">
      <alignment horizontal="center"/>
    </xf>
    <xf numFmtId="164" fontId="28" fillId="5" borderId="1" xfId="1" applyFont="1" applyFill="1" applyBorder="1"/>
    <xf numFmtId="0" fontId="14" fillId="3" borderId="1" xfId="4" applyFont="1" applyFill="1" applyBorder="1" applyAlignment="1">
      <alignment horizontal="center"/>
    </xf>
    <xf numFmtId="0" fontId="5" fillId="0" borderId="0" xfId="30"/>
    <xf numFmtId="0" fontId="32" fillId="0" borderId="2" xfId="30" applyFont="1" applyBorder="1"/>
    <xf numFmtId="0" fontId="32" fillId="0" borderId="0" xfId="30" applyFont="1"/>
    <xf numFmtId="0" fontId="32" fillId="0" borderId="14" xfId="30" applyFont="1" applyBorder="1"/>
    <xf numFmtId="0" fontId="34" fillId="0" borderId="3" xfId="30" applyFont="1" applyBorder="1" applyAlignment="1">
      <alignment vertical="top"/>
    </xf>
    <xf numFmtId="0" fontId="34" fillId="0" borderId="3" xfId="30" applyFont="1" applyBorder="1"/>
    <xf numFmtId="0" fontId="28" fillId="0" borderId="11" xfId="30" applyFont="1" applyBorder="1" applyAlignment="1">
      <alignment horizontal="left"/>
    </xf>
    <xf numFmtId="0" fontId="28" fillId="0" borderId="11" xfId="30" applyFont="1" applyBorder="1"/>
    <xf numFmtId="0" fontId="28" fillId="0" borderId="4" xfId="30" applyFont="1" applyBorder="1"/>
    <xf numFmtId="0" fontId="31" fillId="3" borderId="1" xfId="31" applyFont="1" applyFill="1" applyBorder="1" applyAlignment="1">
      <alignment horizontal="center"/>
    </xf>
    <xf numFmtId="0" fontId="32" fillId="0" borderId="1" xfId="31" applyFont="1" applyBorder="1" applyAlignment="1">
      <alignment horizontal="center"/>
    </xf>
    <xf numFmtId="0" fontId="31" fillId="0" borderId="1" xfId="31" applyFont="1" applyBorder="1"/>
    <xf numFmtId="0" fontId="32" fillId="0" borderId="1" xfId="31" applyFont="1" applyBorder="1"/>
    <xf numFmtId="2" fontId="32" fillId="0" borderId="1" xfId="31" applyNumberFormat="1" applyFont="1" applyBorder="1"/>
    <xf numFmtId="0" fontId="36" fillId="0" borderId="1" xfId="32" applyFont="1" applyBorder="1" applyAlignment="1">
      <alignment horizontal="left"/>
    </xf>
    <xf numFmtId="43" fontId="36" fillId="0" borderId="1" xfId="33" applyFont="1" applyBorder="1" applyAlignment="1">
      <alignment horizontal="right"/>
    </xf>
    <xf numFmtId="0" fontId="5" fillId="0" borderId="2" xfId="31" applyBorder="1"/>
    <xf numFmtId="0" fontId="5" fillId="0" borderId="0" xfId="31"/>
    <xf numFmtId="0" fontId="5" fillId="0" borderId="14" xfId="31" applyBorder="1"/>
    <xf numFmtId="2" fontId="31" fillId="3" borderId="1" xfId="16" applyNumberFormat="1" applyFont="1" applyFill="1" applyBorder="1"/>
    <xf numFmtId="0" fontId="26" fillId="3" borderId="3" xfId="0" applyFont="1" applyFill="1" applyBorder="1" applyAlignment="1">
      <alignment vertical="justify"/>
    </xf>
    <xf numFmtId="0" fontId="26" fillId="6" borderId="3" xfId="0" applyFont="1" applyFill="1" applyBorder="1" applyAlignment="1">
      <alignment vertical="justify"/>
    </xf>
    <xf numFmtId="0" fontId="22" fillId="0" borderId="0" xfId="0" applyFont="1" applyAlignment="1">
      <alignment horizontal="center"/>
    </xf>
    <xf numFmtId="0" fontId="26" fillId="0" borderId="14" xfId="0" applyFont="1" applyBorder="1"/>
    <xf numFmtId="164" fontId="26" fillId="2" borderId="1" xfId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4" fillId="0" borderId="1" xfId="0" quotePrefix="1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6" fillId="2" borderId="4" xfId="1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vertical="center"/>
    </xf>
    <xf numFmtId="0" fontId="26" fillId="3" borderId="4" xfId="0" applyFont="1" applyFill="1" applyBorder="1" applyAlignment="1">
      <alignment vertical="center"/>
    </xf>
    <xf numFmtId="164" fontId="22" fillId="3" borderId="3" xfId="1" applyFont="1" applyFill="1" applyBorder="1" applyAlignment="1">
      <alignment vertical="center"/>
    </xf>
    <xf numFmtId="164" fontId="22" fillId="3" borderId="4" xfId="1" applyFont="1" applyFill="1" applyBorder="1" applyAlignment="1">
      <alignment vertical="center"/>
    </xf>
    <xf numFmtId="164" fontId="26" fillId="3" borderId="1" xfId="1" applyFont="1" applyFill="1" applyBorder="1" applyAlignment="1">
      <alignment horizontal="right" vertical="center"/>
    </xf>
    <xf numFmtId="164" fontId="22" fillId="0" borderId="1" xfId="1" applyFont="1" applyBorder="1" applyAlignment="1">
      <alignment horizontal="right" vertical="center"/>
    </xf>
    <xf numFmtId="39" fontId="22" fillId="0" borderId="1" xfId="1" applyNumberFormat="1" applyFont="1" applyBorder="1" applyAlignment="1">
      <alignment horizontal="right" vertical="center"/>
    </xf>
    <xf numFmtId="0" fontId="26" fillId="6" borderId="11" xfId="0" applyFont="1" applyFill="1" applyBorder="1" applyAlignment="1">
      <alignment vertical="center"/>
    </xf>
    <xf numFmtId="0" fontId="26" fillId="6" borderId="4" xfId="0" applyFont="1" applyFill="1" applyBorder="1" applyAlignment="1">
      <alignment vertical="center"/>
    </xf>
    <xf numFmtId="164" fontId="22" fillId="6" borderId="3" xfId="1" applyFont="1" applyFill="1" applyBorder="1" applyAlignment="1">
      <alignment vertical="center"/>
    </xf>
    <xf numFmtId="164" fontId="22" fillId="6" borderId="4" xfId="1" applyFont="1" applyFill="1" applyBorder="1" applyAlignment="1">
      <alignment vertical="center"/>
    </xf>
    <xf numFmtId="164" fontId="26" fillId="6" borderId="1" xfId="1" applyFont="1" applyFill="1" applyBorder="1" applyAlignment="1">
      <alignment horizontal="right" vertical="center"/>
    </xf>
    <xf numFmtId="164" fontId="26" fillId="4" borderId="1" xfId="1" applyFont="1" applyFill="1" applyBorder="1" applyAlignment="1">
      <alignment horizontal="right" vertical="center"/>
    </xf>
    <xf numFmtId="164" fontId="13" fillId="0" borderId="0" xfId="1" applyAlignment="1">
      <alignment horizontal="right" vertical="center"/>
    </xf>
    <xf numFmtId="0" fontId="26" fillId="3" borderId="1" xfId="0" applyFont="1" applyFill="1" applyBorder="1" applyAlignment="1">
      <alignment vertical="justify"/>
    </xf>
    <xf numFmtId="0" fontId="22" fillId="5" borderId="0" xfId="0" applyFont="1" applyFill="1"/>
    <xf numFmtId="0" fontId="22" fillId="5" borderId="1" xfId="0" applyFont="1" applyFill="1" applyBorder="1"/>
    <xf numFmtId="164" fontId="22" fillId="5" borderId="1" xfId="1" applyFont="1" applyFill="1" applyBorder="1"/>
    <xf numFmtId="2" fontId="22" fillId="5" borderId="0" xfId="0" applyNumberFormat="1" applyFont="1" applyFill="1" applyAlignment="1">
      <alignment horizontal="center"/>
    </xf>
    <xf numFmtId="43" fontId="0" fillId="0" borderId="0" xfId="0" applyNumberFormat="1"/>
    <xf numFmtId="0" fontId="24" fillId="5" borderId="1" xfId="0" quotePrefix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164" fontId="26" fillId="0" borderId="0" xfId="1" applyFont="1" applyBorder="1"/>
    <xf numFmtId="164" fontId="22" fillId="0" borderId="1" xfId="1" quotePrefix="1" applyFont="1" applyFill="1" applyBorder="1"/>
    <xf numFmtId="0" fontId="26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" xfId="0" applyFont="1" applyBorder="1" applyAlignment="1">
      <alignment horizontal="left"/>
    </xf>
    <xf numFmtId="0" fontId="24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justify" vertical="top" wrapText="1"/>
    </xf>
    <xf numFmtId="164" fontId="22" fillId="0" borderId="4" xfId="1" applyFont="1" applyBorder="1" applyAlignment="1">
      <alignment horizontal="right" vertical="center"/>
    </xf>
    <xf numFmtId="39" fontId="22" fillId="0" borderId="3" xfId="1" applyNumberFormat="1" applyFont="1" applyBorder="1" applyAlignment="1">
      <alignment horizontal="right" vertical="center"/>
    </xf>
    <xf numFmtId="0" fontId="24" fillId="0" borderId="3" xfId="0" quotePrefix="1" applyFont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/>
    </xf>
    <xf numFmtId="0" fontId="26" fillId="0" borderId="3" xfId="0" applyFont="1" applyBorder="1" applyAlignment="1">
      <alignment horizontal="center" vertical="top"/>
    </xf>
    <xf numFmtId="164" fontId="28" fillId="0" borderId="7" xfId="1" applyFont="1" applyBorder="1"/>
    <xf numFmtId="0" fontId="41" fillId="0" borderId="0" xfId="0" applyFont="1"/>
    <xf numFmtId="164" fontId="22" fillId="0" borderId="0" xfId="1" applyFont="1" applyBorder="1"/>
    <xf numFmtId="164" fontId="22" fillId="0" borderId="1" xfId="1" applyFont="1" applyFill="1" applyBorder="1" applyAlignment="1">
      <alignment horizontal="right" vertical="center"/>
    </xf>
    <xf numFmtId="39" fontId="22" fillId="0" borderId="1" xfId="1" applyNumberFormat="1" applyFont="1" applyFill="1" applyBorder="1" applyAlignment="1">
      <alignment horizontal="right" vertical="center"/>
    </xf>
    <xf numFmtId="0" fontId="26" fillId="5" borderId="1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2" fontId="26" fillId="5" borderId="0" xfId="0" applyNumberFormat="1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39" fontId="22" fillId="0" borderId="3" xfId="1" applyNumberFormat="1" applyFont="1" applyFill="1" applyBorder="1" applyAlignment="1">
      <alignment horizontal="right" vertical="center"/>
    </xf>
    <xf numFmtId="0" fontId="24" fillId="5" borderId="3" xfId="0" quotePrefix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justify" vertical="justify"/>
    </xf>
    <xf numFmtId="0" fontId="0" fillId="0" borderId="0" xfId="0" applyAlignment="1"/>
    <xf numFmtId="0" fontId="0" fillId="0" borderId="0" xfId="0" applyAlignment="1">
      <alignment horizontal="justify" vertical="justify"/>
    </xf>
    <xf numFmtId="49" fontId="0" fillId="0" borderId="0" xfId="0" applyNumberFormat="1" applyAlignment="1">
      <alignment horizontal="justify" vertical="justify"/>
    </xf>
    <xf numFmtId="0" fontId="30" fillId="0" borderId="16" xfId="0" applyFont="1" applyBorder="1" applyAlignment="1">
      <alignment horizontal="left" vertical="top"/>
    </xf>
    <xf numFmtId="164" fontId="26" fillId="2" borderId="3" xfId="1" applyFont="1" applyFill="1" applyBorder="1" applyAlignment="1">
      <alignment horizontal="right"/>
    </xf>
    <xf numFmtId="164" fontId="26" fillId="2" borderId="11" xfId="1" applyFont="1" applyFill="1" applyBorder="1" applyAlignment="1">
      <alignment horizontal="right"/>
    </xf>
    <xf numFmtId="164" fontId="26" fillId="2" borderId="4" xfId="1" applyFont="1" applyFill="1" applyBorder="1" applyAlignment="1">
      <alignment horizontal="right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164" fontId="26" fillId="2" borderId="1" xfId="1" applyFont="1" applyFill="1" applyBorder="1" applyAlignment="1">
      <alignment horizontal="center" vertical="center"/>
    </xf>
    <xf numFmtId="164" fontId="29" fillId="9" borderId="1" xfId="1" applyFont="1" applyFill="1" applyBorder="1" applyAlignment="1">
      <alignment horizontal="center" vertical="center"/>
    </xf>
    <xf numFmtId="164" fontId="26" fillId="2" borderId="1" xfId="1" applyFont="1" applyFill="1" applyBorder="1" applyAlignment="1">
      <alignment horizontal="center" vertical="center" wrapText="1"/>
    </xf>
    <xf numFmtId="0" fontId="26" fillId="0" borderId="3" xfId="1" applyNumberFormat="1" applyFont="1" applyBorder="1" applyAlignment="1">
      <alignment horizontal="center"/>
    </xf>
    <xf numFmtId="0" fontId="26" fillId="0" borderId="11" xfId="1" applyNumberFormat="1" applyFont="1" applyBorder="1" applyAlignment="1">
      <alignment horizontal="center"/>
    </xf>
    <xf numFmtId="0" fontId="26" fillId="0" borderId="4" xfId="1" applyNumberFormat="1" applyFont="1" applyBorder="1" applyAlignment="1">
      <alignment horizontal="center"/>
    </xf>
    <xf numFmtId="0" fontId="27" fillId="0" borderId="15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27" fillId="0" borderId="18" xfId="0" applyFont="1" applyBorder="1" applyAlignment="1">
      <alignment horizontal="center" vertical="top"/>
    </xf>
    <xf numFmtId="0" fontId="27" fillId="3" borderId="2" xfId="0" applyFont="1" applyFill="1" applyBorder="1" applyAlignment="1">
      <alignment horizontal="center" vertical="top"/>
    </xf>
    <xf numFmtId="0" fontId="27" fillId="3" borderId="0" xfId="0" applyFont="1" applyFill="1" applyAlignment="1">
      <alignment horizontal="center"/>
    </xf>
    <xf numFmtId="0" fontId="27" fillId="3" borderId="14" xfId="0" applyFont="1" applyFill="1" applyBorder="1" applyAlignment="1">
      <alignment horizontal="center"/>
    </xf>
    <xf numFmtId="0" fontId="22" fillId="0" borderId="11" xfId="0" applyFont="1" applyBorder="1" applyAlignment="1">
      <alignment horizontal="left" vertical="justify"/>
    </xf>
    <xf numFmtId="0" fontId="26" fillId="0" borderId="1" xfId="0" applyFont="1" applyBorder="1" applyAlignment="1">
      <alignment horizontal="left" vertical="center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left" vertical="center"/>
    </xf>
    <xf numFmtId="0" fontId="22" fillId="6" borderId="3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3" fillId="0" borderId="3" xfId="0" applyFont="1" applyBorder="1" applyAlignment="1">
      <alignment horizontal="justify" wrapText="1"/>
    </xf>
    <xf numFmtId="0" fontId="23" fillId="0" borderId="11" xfId="0" applyFont="1" applyBorder="1" applyAlignment="1">
      <alignment horizontal="justify" wrapText="1"/>
    </xf>
    <xf numFmtId="0" fontId="23" fillId="0" borderId="4" xfId="0" applyFont="1" applyBorder="1" applyAlignment="1">
      <alignment horizontal="justify" wrapText="1"/>
    </xf>
    <xf numFmtId="0" fontId="23" fillId="5" borderId="3" xfId="0" applyFont="1" applyFill="1" applyBorder="1" applyAlignment="1">
      <alignment horizontal="justify" wrapText="1"/>
    </xf>
    <xf numFmtId="0" fontId="23" fillId="5" borderId="11" xfId="0" applyFont="1" applyFill="1" applyBorder="1" applyAlignment="1">
      <alignment horizontal="justify" wrapText="1"/>
    </xf>
    <xf numFmtId="0" fontId="23" fillId="5" borderId="4" xfId="0" applyFont="1" applyFill="1" applyBorder="1" applyAlignment="1">
      <alignment horizontal="justify" wrapText="1"/>
    </xf>
    <xf numFmtId="0" fontId="23" fillId="5" borderId="3" xfId="0" applyFont="1" applyFill="1" applyBorder="1" applyAlignment="1">
      <alignment horizontal="left" wrapText="1"/>
    </xf>
    <xf numFmtId="0" fontId="23" fillId="5" borderId="11" xfId="0" applyFont="1" applyFill="1" applyBorder="1" applyAlignment="1">
      <alignment horizontal="left" wrapText="1"/>
    </xf>
    <xf numFmtId="0" fontId="23" fillId="5" borderId="4" xfId="0" applyFont="1" applyFill="1" applyBorder="1" applyAlignment="1">
      <alignment horizontal="left" wrapText="1"/>
    </xf>
    <xf numFmtId="0" fontId="23" fillId="0" borderId="3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7" fillId="0" borderId="3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/>
    <xf numFmtId="0" fontId="22" fillId="0" borderId="4" xfId="0" applyFont="1" applyBorder="1" applyAlignment="1"/>
    <xf numFmtId="49" fontId="22" fillId="0" borderId="11" xfId="1" applyNumberFormat="1" applyFont="1" applyBorder="1" applyAlignment="1">
      <alignment horizontal="right"/>
    </xf>
    <xf numFmtId="0" fontId="27" fillId="0" borderId="3" xfId="3" applyFont="1" applyBorder="1" applyAlignment="1">
      <alignment horizontal="center"/>
    </xf>
    <xf numFmtId="0" fontId="27" fillId="0" borderId="11" xfId="3" applyFont="1" applyBorder="1" applyAlignment="1">
      <alignment horizontal="center"/>
    </xf>
    <xf numFmtId="0" fontId="27" fillId="0" borderId="4" xfId="3" applyFont="1" applyBorder="1" applyAlignment="1">
      <alignment horizontal="center"/>
    </xf>
    <xf numFmtId="0" fontId="27" fillId="3" borderId="2" xfId="3" applyFont="1" applyFill="1" applyBorder="1" applyAlignment="1">
      <alignment horizontal="center"/>
    </xf>
    <xf numFmtId="0" fontId="27" fillId="3" borderId="0" xfId="3" applyFont="1" applyFill="1" applyAlignment="1">
      <alignment horizontal="center"/>
    </xf>
    <xf numFmtId="0" fontId="27" fillId="3" borderId="14" xfId="3" applyFont="1" applyFill="1" applyBorder="1" applyAlignment="1">
      <alignment horizontal="center"/>
    </xf>
    <xf numFmtId="0" fontId="22" fillId="0" borderId="7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22" fillId="0" borderId="7" xfId="3" applyFont="1" applyBorder="1" applyAlignment="1">
      <alignment vertical="center"/>
    </xf>
    <xf numFmtId="0" fontId="22" fillId="0" borderId="8" xfId="3" applyFont="1" applyBorder="1" applyAlignment="1">
      <alignment vertical="center"/>
    </xf>
    <xf numFmtId="0" fontId="22" fillId="0" borderId="11" xfId="3" applyFont="1" applyBorder="1" applyAlignment="1">
      <alignment horizontal="left"/>
    </xf>
    <xf numFmtId="0" fontId="22" fillId="0" borderId="4" xfId="3" applyFont="1" applyBorder="1" applyAlignment="1">
      <alignment horizontal="left"/>
    </xf>
    <xf numFmtId="0" fontId="22" fillId="0" borderId="11" xfId="3" applyFont="1" applyBorder="1" applyAlignment="1">
      <alignment horizontal="left" vertical="justify"/>
    </xf>
    <xf numFmtId="0" fontId="22" fillId="0" borderId="4" xfId="0" applyFont="1" applyBorder="1" applyAlignment="1">
      <alignment horizontal="left"/>
    </xf>
    <xf numFmtId="0" fontId="36" fillId="0" borderId="15" xfId="3" applyFont="1" applyBorder="1" applyAlignment="1">
      <alignment horizontal="center"/>
    </xf>
    <xf numFmtId="0" fontId="36" fillId="0" borderId="16" xfId="3" applyFont="1" applyBorder="1" applyAlignment="1">
      <alignment horizontal="center"/>
    </xf>
    <xf numFmtId="0" fontId="36" fillId="0" borderId="17" xfId="3" applyFont="1" applyBorder="1" applyAlignment="1">
      <alignment horizontal="center"/>
    </xf>
    <xf numFmtId="0" fontId="26" fillId="0" borderId="3" xfId="3" applyFont="1" applyBorder="1" applyAlignment="1">
      <alignment horizontal="center"/>
    </xf>
    <xf numFmtId="0" fontId="26" fillId="0" borderId="11" xfId="3" applyFont="1" applyBorder="1" applyAlignment="1">
      <alignment horizontal="center"/>
    </xf>
    <xf numFmtId="0" fontId="26" fillId="0" borderId="4" xfId="3" applyFont="1" applyBorder="1" applyAlignment="1">
      <alignment horizontal="center"/>
    </xf>
    <xf numFmtId="0" fontId="37" fillId="0" borderId="2" xfId="3" applyFont="1" applyBorder="1" applyAlignment="1">
      <alignment horizontal="center"/>
    </xf>
    <xf numFmtId="0" fontId="37" fillId="0" borderId="0" xfId="3" applyFont="1" applyAlignment="1">
      <alignment horizontal="center"/>
    </xf>
    <xf numFmtId="0" fontId="37" fillId="0" borderId="14" xfId="3" applyFont="1" applyBorder="1" applyAlignment="1">
      <alignment horizontal="center"/>
    </xf>
    <xf numFmtId="0" fontId="37" fillId="0" borderId="13" xfId="3" applyFont="1" applyBorder="1" applyAlignment="1">
      <alignment horizontal="center"/>
    </xf>
    <xf numFmtId="0" fontId="37" fillId="0" borderId="12" xfId="3" applyFont="1" applyBorder="1" applyAlignment="1">
      <alignment horizontal="center"/>
    </xf>
    <xf numFmtId="0" fontId="37" fillId="0" borderId="18" xfId="3" applyFont="1" applyBorder="1" applyAlignment="1">
      <alignment horizontal="center"/>
    </xf>
    <xf numFmtId="0" fontId="22" fillId="0" borderId="10" xfId="3" applyFont="1" applyBorder="1" applyAlignment="1"/>
    <xf numFmtId="0" fontId="22" fillId="0" borderId="8" xfId="3" applyFont="1" applyBorder="1" applyAlignment="1"/>
    <xf numFmtId="0" fontId="22" fillId="0" borderId="10" xfId="3" applyFont="1" applyBorder="1" applyAlignment="1">
      <alignment vertical="center"/>
    </xf>
    <xf numFmtId="0" fontId="22" fillId="0" borderId="5" xfId="3" applyFont="1" applyBorder="1" applyAlignment="1">
      <alignment horizontal="center" vertical="center"/>
    </xf>
    <xf numFmtId="0" fontId="22" fillId="0" borderId="5" xfId="3" applyFont="1" applyBorder="1" applyAlignment="1">
      <alignment vertical="center"/>
    </xf>
    <xf numFmtId="0" fontId="36" fillId="0" borderId="13" xfId="4" applyFont="1" applyBorder="1" applyAlignment="1">
      <alignment horizontal="left" vertical="distributed"/>
    </xf>
    <xf numFmtId="0" fontId="36" fillId="0" borderId="12" xfId="4" applyFont="1" applyBorder="1" applyAlignment="1">
      <alignment horizontal="left" vertical="distributed"/>
    </xf>
    <xf numFmtId="0" fontId="36" fillId="0" borderId="18" xfId="4" applyFont="1" applyBorder="1" applyAlignment="1">
      <alignment horizontal="left" vertical="distributed"/>
    </xf>
    <xf numFmtId="0" fontId="31" fillId="0" borderId="3" xfId="30" applyFont="1" applyBorder="1" applyAlignment="1">
      <alignment horizontal="center"/>
    </xf>
    <xf numFmtId="0" fontId="31" fillId="0" borderId="11" xfId="30" applyFont="1" applyBorder="1" applyAlignment="1">
      <alignment horizontal="center"/>
    </xf>
    <xf numFmtId="0" fontId="31" fillId="0" borderId="4" xfId="30" applyFont="1" applyBorder="1" applyAlignment="1">
      <alignment horizontal="center"/>
    </xf>
    <xf numFmtId="0" fontId="31" fillId="3" borderId="2" xfId="30" applyFont="1" applyFill="1" applyBorder="1" applyAlignment="1">
      <alignment horizontal="center"/>
    </xf>
    <xf numFmtId="0" fontId="31" fillId="3" borderId="0" xfId="30" applyFont="1" applyFill="1" applyAlignment="1">
      <alignment horizontal="center"/>
    </xf>
    <xf numFmtId="0" fontId="31" fillId="3" borderId="14" xfId="30" applyFont="1" applyFill="1" applyBorder="1" applyAlignment="1">
      <alignment horizontal="center"/>
    </xf>
    <xf numFmtId="0" fontId="33" fillId="0" borderId="2" xfId="30" applyFont="1" applyBorder="1" applyAlignment="1">
      <alignment horizontal="center"/>
    </xf>
    <xf numFmtId="0" fontId="33" fillId="0" borderId="0" xfId="30" applyFont="1" applyAlignment="1">
      <alignment horizontal="center"/>
    </xf>
    <xf numFmtId="0" fontId="33" fillId="0" borderId="14" xfId="30" applyFont="1" applyBorder="1" applyAlignment="1">
      <alignment horizontal="center"/>
    </xf>
    <xf numFmtId="0" fontId="33" fillId="0" borderId="13" xfId="30" applyFont="1" applyBorder="1" applyAlignment="1">
      <alignment horizontal="center"/>
    </xf>
    <xf numFmtId="0" fontId="33" fillId="0" borderId="12" xfId="30" applyFont="1" applyBorder="1" applyAlignment="1">
      <alignment horizontal="center"/>
    </xf>
    <xf numFmtId="0" fontId="33" fillId="0" borderId="18" xfId="30" applyFont="1" applyBorder="1" applyAlignment="1">
      <alignment horizontal="center"/>
    </xf>
    <xf numFmtId="0" fontId="28" fillId="0" borderId="11" xfId="30" applyFont="1" applyBorder="1" applyAlignment="1">
      <alignment horizontal="left" vertical="top"/>
    </xf>
    <xf numFmtId="0" fontId="28" fillId="0" borderId="4" xfId="30" applyFont="1" applyBorder="1" applyAlignment="1">
      <alignment horizontal="left" vertical="top"/>
    </xf>
    <xf numFmtId="0" fontId="35" fillId="0" borderId="3" xfId="31" applyFont="1" applyBorder="1" applyAlignment="1">
      <alignment horizontal="center"/>
    </xf>
    <xf numFmtId="0" fontId="35" fillId="0" borderId="11" xfId="31" applyFont="1" applyBorder="1" applyAlignment="1">
      <alignment horizontal="center"/>
    </xf>
    <xf numFmtId="0" fontId="35" fillId="0" borderId="4" xfId="31" applyFont="1" applyBorder="1" applyAlignment="1">
      <alignment horizontal="center"/>
    </xf>
    <xf numFmtId="0" fontId="31" fillId="3" borderId="3" xfId="31" applyFont="1" applyFill="1" applyBorder="1" applyAlignment="1">
      <alignment horizontal="center"/>
    </xf>
    <xf numFmtId="0" fontId="31" fillId="3" borderId="11" xfId="31" applyFont="1" applyFill="1" applyBorder="1" applyAlignment="1">
      <alignment horizontal="center"/>
    </xf>
    <xf numFmtId="0" fontId="31" fillId="3" borderId="4" xfId="31" applyFont="1" applyFill="1" applyBorder="1" applyAlignment="1">
      <alignment horizontal="center"/>
    </xf>
    <xf numFmtId="0" fontId="13" fillId="0" borderId="3" xfId="4" applyBorder="1" applyAlignment="1">
      <alignment horizontal="left"/>
    </xf>
    <xf numFmtId="0" fontId="13" fillId="0" borderId="4" xfId="4" applyBorder="1" applyAlignment="1">
      <alignment horizontal="left"/>
    </xf>
    <xf numFmtId="0" fontId="40" fillId="0" borderId="0" xfId="4" applyFont="1" applyAlignment="1">
      <alignment horizontal="center"/>
    </xf>
    <xf numFmtId="0" fontId="14" fillId="0" borderId="3" xfId="4" applyFont="1" applyBorder="1" applyAlignment="1">
      <alignment horizontal="left"/>
    </xf>
    <xf numFmtId="0" fontId="14" fillId="0" borderId="11" xfId="4" applyFont="1" applyBorder="1" applyAlignment="1">
      <alignment horizontal="left"/>
    </xf>
    <xf numFmtId="0" fontId="14" fillId="0" borderId="4" xfId="4" applyFont="1" applyBorder="1" applyAlignment="1">
      <alignment horizontal="left"/>
    </xf>
    <xf numFmtId="0" fontId="18" fillId="0" borderId="3" xfId="4" applyFont="1" applyBorder="1" applyAlignment="1">
      <alignment horizontal="center" wrapText="1"/>
    </xf>
    <xf numFmtId="0" fontId="18" fillId="0" borderId="11" xfId="4" applyFont="1" applyBorder="1" applyAlignment="1">
      <alignment horizontal="center" wrapText="1"/>
    </xf>
    <xf numFmtId="0" fontId="18" fillId="0" borderId="4" xfId="4" applyFont="1" applyBorder="1" applyAlignment="1">
      <alignment horizontal="center" wrapText="1"/>
    </xf>
  </cellXfs>
  <cellStyles count="57">
    <cellStyle name="0,0_x000d__x000a_NA_x000d__x000a_" xfId="37"/>
    <cellStyle name="Moeda 2" xfId="38"/>
    <cellStyle name="Normal" xfId="0" builtinId="0"/>
    <cellStyle name="Normal 11" xfId="19"/>
    <cellStyle name="Normal 2" xfId="2"/>
    <cellStyle name="Normal 2 2" xfId="4"/>
    <cellStyle name="Normal 2 3" xfId="9"/>
    <cellStyle name="Normal 2 3 2" xfId="14"/>
    <cellStyle name="Normal 2 3 3" xfId="21"/>
    <cellStyle name="Normal 3" xfId="3"/>
    <cellStyle name="Normal 4" xfId="5"/>
    <cellStyle name="Normal 4 2" xfId="10"/>
    <cellStyle name="Normal 4 2 2" xfId="16"/>
    <cellStyle name="Normal 4 2 2 2" xfId="31"/>
    <cellStyle name="Normal 4 2 2 2 2" xfId="49"/>
    <cellStyle name="Normal 4 2 2 3" xfId="43"/>
    <cellStyle name="Normal 4 3" xfId="15"/>
    <cellStyle name="Normal 4 3 2" xfId="30"/>
    <cellStyle name="Normal 4 3 2 2" xfId="48"/>
    <cellStyle name="Normal 4 3 3" xfId="42"/>
    <cellStyle name="Normal 5" xfId="6"/>
    <cellStyle name="Normal 5 2" xfId="26"/>
    <cellStyle name="Normal 5 2 2" xfId="35"/>
    <cellStyle name="Normal 6" xfId="11"/>
    <cellStyle name="Normal 6 2" xfId="17"/>
    <cellStyle name="Normal 6 2 2" xfId="32"/>
    <cellStyle name="Normal 6 2 2 2" xfId="50"/>
    <cellStyle name="Normal 6 2 3" xfId="44"/>
    <cellStyle name="Normal 7" xfId="27"/>
    <cellStyle name="Normal 7 2" xfId="29"/>
    <cellStyle name="Normal 7 3" xfId="34"/>
    <cellStyle name="Normal 7 4" xfId="47"/>
    <cellStyle name="Normal 7 5" xfId="53"/>
    <cellStyle name="Normal 8 2 2" xfId="56"/>
    <cellStyle name="Porcentagem" xfId="22" builtinId="5"/>
    <cellStyle name="Porcentagem 2" xfId="7"/>
    <cellStyle name="Porcentagem 2 2" xfId="24"/>
    <cellStyle name="Separador de milhares 2" xfId="8"/>
    <cellStyle name="Separador de milhares 2 2 2" xfId="23"/>
    <cellStyle name="Separador de milhares 3" xfId="12"/>
    <cellStyle name="Separador de milhares 3 2" xfId="18"/>
    <cellStyle name="Separador de milhares 3 2 2" xfId="33"/>
    <cellStyle name="Separador de milhares 3 2 2 2" xfId="51"/>
    <cellStyle name="Separador de milhares 3 2 3" xfId="45"/>
    <cellStyle name="Vírgula" xfId="1" builtinId="3"/>
    <cellStyle name="Vírgula 2" xfId="13"/>
    <cellStyle name="Vírgula 2 2" xfId="46"/>
    <cellStyle name="Vírgula 2 3" xfId="40"/>
    <cellStyle name="Vírgula 3" xfId="25"/>
    <cellStyle name="Vírgula 3 2" xfId="41"/>
    <cellStyle name="Vírgula 3 3" xfId="54"/>
    <cellStyle name="Vírgula 4" xfId="39"/>
    <cellStyle name="Vírgula 4 2" xfId="55"/>
    <cellStyle name="Vírgula 5" xfId="28"/>
    <cellStyle name="Vírgula 5 2" xfId="36"/>
    <cellStyle name="Vírgula 7" xfId="20"/>
    <cellStyle name="Vírgula 7 2" xfId="5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droPaulo\AppData\Local\Microsoft\Windows\Temporary%20Internet%20Files\Content.Outlook\B80SIZG9\CORT-%20SES%20TCPAC%200526-08%20-%20PLANILHAS%20E%20CARACTERISTICAS%20-%2011%2001%2012%20(APROVADO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droPaulo\Documents\0%20-%202013\1%20-%20PAC2%20-%20FELIPPO%20-%20SES%20-%20PROJETOS\SALO&#193;%20-%20SES%20-%20PLANILHAS%20PAC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UNASA%20-%20PROJETOS%20PAC2%20-2013%20-%20APROVADOS\SALO&#193;%20-%20SES\SALO&#193;-SES-PAC2-PLANILHAS%20-%20ONERADO%20-%2026.08%20-%20PP.REV.P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paulo-augusto\c\Users\PedroPaulo\AppData\Local\Microsoft\Windows\Temporary%20Internet%20Files\Content.Outlook\4MEOX23X\CORT-%20SES%20TCPAC%200526-08%20-%20PLANILHAS%20E%20CARACTERISTICAS%20-%2011%2001%2012%20(APROVADOS)-29%2003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DRO%20PAULO%20%20I7\Documents\1%20-%202009\CORTES2009\CORT&#202;S%20-%20SES\CORTES%20-%20SES%20-%20PAC2%20%20-%20PLANILHA%20E%20CARACTER&#205;TICAS%2023.01.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gusta\Atp\Documents%20and%20Settings\Renato\Desktop\Pre&#231;os%20Revisados-OAE-SEPLANE-(25-11-04)-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IOAM~1/AppData/Local/Temp/Rar$DIa11180.30350/UBS_DESONERADO_N&#195;O_MO27476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3C3483F\UBS_DESONERADO_SIM_MO27476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a&#231;&#227;odejesus\Desktop\Meus%20projetos\PREF.%20CANHOTINHO\UBS%20S&#195;O%20SEBASTI&#195;O\UBS%20S&#195;O%20SEBASTI&#195;O%202\UBS%20S&#195;O%20SEBASTI&#195;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isticas 1"/>
      <sheetName val="Caracteristicas 2"/>
      <sheetName val="QuantitativosGERAL"/>
      <sheetName val="EEE"/>
      <sheetName val="ETE"/>
      <sheetName val="Rede GERAL"/>
      <sheetName val="RES ETP 1"/>
      <sheetName val="CRONO"/>
      <sheetName val="DISSIPADOR"/>
      <sheetName val="mem.calc.quant.dissipador"/>
      <sheetName val="EMISSÁRIO"/>
      <sheetName val="PLANILHA I"/>
      <sheetName val="BDI "/>
      <sheetName val="ENCARGOS"/>
      <sheetName val="CPU"/>
      <sheetName val="CFF"/>
      <sheetName val="COTAÇÃO DE PREÇO"/>
      <sheetName val="REP 01"/>
      <sheetName val="MC REP 01"/>
      <sheetName val="COMPOSIÇÃO"/>
      <sheetName val="FATOR K"/>
      <sheetName val="CP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PP"/>
      <sheetName val="DISSIPADOR"/>
      <sheetName val="EMISSÁRIO"/>
      <sheetName val="ADMINISTRAÇÃO"/>
      <sheetName val="Dados de projeto"/>
      <sheetName val="PLANILHA DE CÁLCULO"/>
      <sheetName val="Caracteristicas 1"/>
      <sheetName val="Caracteristicas 2"/>
      <sheetName val="Quantitativos"/>
      <sheetName val="Orçamento"/>
      <sheetName val="PLANILHA I"/>
      <sheetName val="BDI "/>
      <sheetName val="ENCARGOS"/>
      <sheetName val="CPU"/>
      <sheetName val="CFF"/>
      <sheetName val="COTAÇÃO DE PREÇO"/>
      <sheetName val="REP 01"/>
      <sheetName val="MC REP 01"/>
      <sheetName val="COMPOSIÇÃO"/>
      <sheetName val="FATOR K"/>
      <sheetName val="CP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ção"/>
      <sheetName val="RESUMO"/>
      <sheetName val="CRONOGRAMA"/>
      <sheetName val="ADMNISTRAÇÃO"/>
      <sheetName val="TRAT. PRELIMINAR- PLAN"/>
      <sheetName val="TRATAM.PRELIMINAR- MEM"/>
      <sheetName val="ETE"/>
      <sheetName val="MEMO ETE"/>
      <sheetName val="MEMO ETE-CAIXAS"/>
      <sheetName val="EMISSÁRIO"/>
      <sheetName val="MEMO EMIS"/>
      <sheetName val="DISSIPADOR"/>
      <sheetName val="MEMO. DISSIPADOR"/>
      <sheetName val="REDE"/>
      <sheetName val="MEMO REDE"/>
      <sheetName val="LIG.INTRA - PLAN"/>
      <sheetName val="LIG.INTRA - MEM"/>
      <sheetName val="REDE2"/>
      <sheetName val="MEMO REDE2"/>
      <sheetName val="memo dissipador"/>
      <sheetName val="Dados de projeto"/>
      <sheetName val="PLANILHA DE CÁLCULO"/>
      <sheetName val="Caracteristicas 1"/>
      <sheetName val="Caracteristicas 2"/>
      <sheetName val="Quantitativos"/>
      <sheetName val="Orçamento"/>
      <sheetName val="PLANILHA I"/>
      <sheetName val="BDI "/>
      <sheetName val="ENCARGOS"/>
      <sheetName val="CPU"/>
      <sheetName val="CFF"/>
      <sheetName val="COTAÇÃO DE PREÇO"/>
      <sheetName val="REP 01"/>
      <sheetName val="MC REP 01"/>
      <sheetName val="COMPOSIÇÃO"/>
      <sheetName val="FATOR K"/>
      <sheetName val="CP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isticas 1"/>
      <sheetName val="Caracteristicas 2"/>
      <sheetName val="QuantitativosGERAL"/>
      <sheetName val="EEE"/>
      <sheetName val="RES ETP 1"/>
      <sheetName val="Rede GERAL"/>
      <sheetName val="ETE"/>
      <sheetName val="EMISSÁRIO"/>
      <sheetName val="DISSIPADOR"/>
      <sheetName val="mem.calc.quant.dissipador"/>
      <sheetName val="CRONO"/>
      <sheetName val="REP 01"/>
      <sheetName val="MC REP 01"/>
      <sheetName val="BDI "/>
      <sheetName val="ENCARGOS"/>
      <sheetName val="CPU"/>
      <sheetName val="CFF"/>
      <sheetName val="COTAÇÃO DE PREÇO"/>
      <sheetName val="COMPOSIÇÃO"/>
      <sheetName val="FATOR K"/>
      <sheetName val="CP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isticas 1"/>
      <sheetName val="Caracteristicas 2"/>
      <sheetName val="QuantitativosGERAL"/>
      <sheetName val="EEE"/>
      <sheetName val="ETE"/>
      <sheetName val="Rede GERAL"/>
      <sheetName val="2 Etapa"/>
      <sheetName val="administração"/>
      <sheetName val="CRONO"/>
      <sheetName val="PLANILHA I"/>
      <sheetName val="BDI "/>
      <sheetName val="ENCARGOS"/>
      <sheetName val="CPU"/>
      <sheetName val="CFF"/>
      <sheetName val="COTAÇÃO DE PREÇO"/>
      <sheetName val="REP 01"/>
      <sheetName val="MC REP 01"/>
      <sheetName val="COMPOSIÇÃO"/>
      <sheetName val="FATOR K"/>
      <sheetName val="CPU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OAE"/>
      <sheetName val="OAE"/>
      <sheetName val="NOVAS "/>
      <sheetName val="RESTAURAÇÃO "/>
      <sheetName val="Transp"/>
      <sheetName val="F.Transporte (2)"/>
      <sheetName val="F.Transporte"/>
      <sheetName val="REP 01"/>
      <sheetName val="MC REP 01"/>
      <sheetName val="COMPOSIÇÃO"/>
      <sheetName val="FATOR K"/>
      <sheetName val="BDI "/>
      <sheetName val="ENCARGOS"/>
      <sheetName val="CPUs"/>
      <sheetName val="CFF"/>
      <sheetName val="CPU"/>
      <sheetName val="COTAÇÃO DE PREÇ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/>
      <sheetData sheetId="13" refreshError="1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refersTo="='PO'!$X1" sheetId="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sheetId="2"/>
    </defined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C"/>
      <sheetName val="Cronograma"/>
      <sheetName val="BDI"/>
      <sheetName val="Base de Preço"/>
      <sheetName val="C-01"/>
      <sheetName val="C-02"/>
    </sheetNames>
    <sheetDataSet>
      <sheetData sheetId="0">
        <row r="4">
          <cell r="A4" t="str">
            <v>OBRA:</v>
          </cell>
        </row>
        <row r="5">
          <cell r="A5" t="str">
            <v>LOCAL: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P196"/>
  <sheetViews>
    <sheetView workbookViewId="0">
      <selection activeCell="E185" sqref="E185"/>
    </sheetView>
  </sheetViews>
  <sheetFormatPr defaultColWidth="11.42578125" defaultRowHeight="12.75" x14ac:dyDescent="0.2"/>
  <cols>
    <col min="1" max="1" width="7" style="2" customWidth="1"/>
    <col min="2" max="2" width="9.42578125" style="2" bestFit="1" customWidth="1"/>
    <col min="3" max="3" width="40.7109375" style="28" customWidth="1"/>
    <col min="4" max="4" width="5.7109375" style="4" customWidth="1"/>
    <col min="5" max="5" width="9.7109375" style="29" customWidth="1"/>
    <col min="6" max="6" width="11.42578125" style="29" customWidth="1"/>
    <col min="7" max="7" width="13.5703125" style="29" customWidth="1"/>
    <col min="8" max="12" width="11.42578125" hidden="1" customWidth="1"/>
  </cols>
  <sheetData>
    <row r="1" spans="1:14" ht="15.75" x14ac:dyDescent="0.25">
      <c r="A1" s="194" t="str">
        <f>MC!A1</f>
        <v>PREFEITURA MUNICIPAL DE BOM CONSELHO</v>
      </c>
      <c r="B1" s="195"/>
      <c r="C1" s="195"/>
      <c r="D1" s="195"/>
      <c r="E1" s="195"/>
      <c r="F1" s="195"/>
      <c r="G1" s="195"/>
    </row>
    <row r="2" spans="1:14" ht="15.75" x14ac:dyDescent="0.25">
      <c r="A2" s="194" t="s">
        <v>0</v>
      </c>
      <c r="B2" s="195"/>
      <c r="C2" s="195"/>
      <c r="D2" s="195"/>
      <c r="E2" s="195"/>
      <c r="F2" s="195"/>
      <c r="G2" s="195"/>
    </row>
    <row r="3" spans="1:14" x14ac:dyDescent="0.2">
      <c r="A3" s="1"/>
      <c r="B3" s="1"/>
      <c r="C3" s="59"/>
      <c r="D3"/>
      <c r="E3"/>
      <c r="F3"/>
      <c r="G3"/>
    </row>
    <row r="4" spans="1:14" x14ac:dyDescent="0.2">
      <c r="A4" s="1" t="s">
        <v>1</v>
      </c>
      <c r="B4" s="1"/>
      <c r="C4" s="196" t="str">
        <f>MC!B6</f>
        <v>CONSTRUÇÃO DA USF RAINHA ISABEL</v>
      </c>
      <c r="D4" s="197"/>
      <c r="E4" s="197"/>
      <c r="F4" s="197"/>
      <c r="G4" s="197"/>
    </row>
    <row r="5" spans="1:14" x14ac:dyDescent="0.2">
      <c r="A5" s="1" t="s">
        <v>2</v>
      </c>
      <c r="B5" s="1"/>
      <c r="C5" s="198" t="str">
        <f>MC!B7</f>
        <v>RAINHA IZABEL, BOM CONSELHO - PE</v>
      </c>
      <c r="D5" s="197"/>
      <c r="E5" s="197"/>
      <c r="F5" s="3" t="s">
        <v>3</v>
      </c>
      <c r="G5" s="199">
        <f>MC!G7</f>
        <v>0</v>
      </c>
      <c r="H5" s="197"/>
      <c r="I5" s="197"/>
    </row>
    <row r="6" spans="1:14" x14ac:dyDescent="0.2">
      <c r="E6" s="5"/>
      <c r="F6" s="5">
        <f>TRUNC(M6*1.372,2)</f>
        <v>0</v>
      </c>
      <c r="G6" s="5"/>
    </row>
    <row r="7" spans="1:14" x14ac:dyDescent="0.2">
      <c r="A7" s="6" t="s">
        <v>4</v>
      </c>
      <c r="B7" s="6" t="s">
        <v>5</v>
      </c>
      <c r="C7" s="7" t="s">
        <v>6</v>
      </c>
      <c r="D7" s="8" t="s">
        <v>7</v>
      </c>
      <c r="E7" s="9" t="s">
        <v>8</v>
      </c>
      <c r="F7" s="9" t="s">
        <v>9</v>
      </c>
      <c r="G7" s="9" t="s">
        <v>10</v>
      </c>
      <c r="M7" s="33" t="s">
        <v>11</v>
      </c>
      <c r="N7" s="33" t="s">
        <v>12</v>
      </c>
    </row>
    <row r="8" spans="1:14" x14ac:dyDescent="0.2">
      <c r="A8" s="10" t="s">
        <v>13</v>
      </c>
      <c r="B8" s="10"/>
      <c r="C8" s="11" t="s">
        <v>14</v>
      </c>
      <c r="D8" s="12"/>
      <c r="E8" s="13"/>
      <c r="F8" s="13"/>
      <c r="G8" s="27" t="e">
        <f>SUM(G9:G30)</f>
        <v>#REF!</v>
      </c>
      <c r="M8" s="14"/>
    </row>
    <row r="9" spans="1:14" ht="45" x14ac:dyDescent="0.2">
      <c r="A9" s="36"/>
      <c r="B9" s="52" t="s">
        <v>15</v>
      </c>
      <c r="C9" s="38" t="s">
        <v>16</v>
      </c>
      <c r="D9" s="32" t="s">
        <v>17</v>
      </c>
      <c r="E9" s="31" t="e">
        <f>MC!#REF!</f>
        <v>#REF!</v>
      </c>
      <c r="F9" s="31">
        <f>ROUND(M9*1.24,2)</f>
        <v>0.57999999999999996</v>
      </c>
      <c r="G9" s="13" t="e">
        <f>ROUND(F9*E9,2)</f>
        <v>#REF!</v>
      </c>
      <c r="M9" s="14">
        <v>0.47</v>
      </c>
      <c r="N9" s="5"/>
    </row>
    <row r="10" spans="1:14" ht="45" x14ac:dyDescent="0.2">
      <c r="A10" s="36"/>
      <c r="B10" s="52" t="s">
        <v>18</v>
      </c>
      <c r="C10" s="38" t="s">
        <v>19</v>
      </c>
      <c r="D10" s="32" t="s">
        <v>17</v>
      </c>
      <c r="E10" s="31" t="e">
        <f>MC!#REF!</f>
        <v>#REF!</v>
      </c>
      <c r="F10" s="31">
        <f t="shared" ref="F10:F73" si="0">ROUND(M10*1.24,2)</f>
        <v>2.02</v>
      </c>
      <c r="G10" s="13" t="e">
        <f t="shared" ref="G10:G76" si="1">ROUND(F10*E10,2)</f>
        <v>#REF!</v>
      </c>
      <c r="M10" s="14">
        <v>1.63</v>
      </c>
      <c r="N10" s="5"/>
    </row>
    <row r="11" spans="1:14" ht="45" x14ac:dyDescent="0.2">
      <c r="A11" s="36"/>
      <c r="B11" s="52" t="s">
        <v>20</v>
      </c>
      <c r="C11" s="38" t="s">
        <v>21</v>
      </c>
      <c r="D11" s="32" t="s">
        <v>17</v>
      </c>
      <c r="E11" s="31">
        <f>MC!G13</f>
        <v>49.55</v>
      </c>
      <c r="F11" s="31">
        <f t="shared" si="0"/>
        <v>340.55</v>
      </c>
      <c r="G11" s="13">
        <f t="shared" si="1"/>
        <v>16874.25</v>
      </c>
      <c r="M11" s="16">
        <v>274.64</v>
      </c>
      <c r="N11" s="5"/>
    </row>
    <row r="12" spans="1:14" ht="51" x14ac:dyDescent="0.2">
      <c r="A12" s="36"/>
      <c r="B12" s="52" t="s">
        <v>22</v>
      </c>
      <c r="C12" s="38" t="s">
        <v>23</v>
      </c>
      <c r="D12" s="32" t="s">
        <v>17</v>
      </c>
      <c r="E12" s="31" t="e">
        <f>MC!#REF!</f>
        <v>#REF!</v>
      </c>
      <c r="F12" s="31">
        <f t="shared" si="0"/>
        <v>6.41</v>
      </c>
      <c r="G12" s="13" t="e">
        <f t="shared" si="1"/>
        <v>#REF!</v>
      </c>
      <c r="M12" s="16">
        <v>5.17</v>
      </c>
      <c r="N12" s="5"/>
    </row>
    <row r="13" spans="1:14" ht="45" x14ac:dyDescent="0.2">
      <c r="A13" s="36"/>
      <c r="B13" s="52" t="s">
        <v>24</v>
      </c>
      <c r="C13" s="38" t="s">
        <v>25</v>
      </c>
      <c r="D13" s="32" t="s">
        <v>17</v>
      </c>
      <c r="E13" s="31" t="e">
        <f>MC!#REF!</f>
        <v>#REF!</v>
      </c>
      <c r="F13" s="31">
        <f t="shared" si="0"/>
        <v>189.62</v>
      </c>
      <c r="G13" s="13" t="e">
        <f t="shared" si="1"/>
        <v>#REF!</v>
      </c>
      <c r="M13" s="16">
        <v>152.91999999999999</v>
      </c>
      <c r="N13" s="5"/>
    </row>
    <row r="14" spans="1:14" ht="76.5" x14ac:dyDescent="0.2">
      <c r="A14" s="36"/>
      <c r="B14" s="52" t="s">
        <v>26</v>
      </c>
      <c r="C14" s="38" t="s">
        <v>27</v>
      </c>
      <c r="D14" s="32" t="s">
        <v>17</v>
      </c>
      <c r="E14" s="31" t="e">
        <f>MC!#REF!</f>
        <v>#REF!</v>
      </c>
      <c r="F14" s="31">
        <f t="shared" si="0"/>
        <v>192.81</v>
      </c>
      <c r="G14" s="13" t="e">
        <f t="shared" si="1"/>
        <v>#REF!</v>
      </c>
      <c r="M14" s="16">
        <v>155.49</v>
      </c>
      <c r="N14" s="5"/>
    </row>
    <row r="15" spans="1:14" ht="51" x14ac:dyDescent="0.2">
      <c r="A15" s="36"/>
      <c r="B15" s="52" t="s">
        <v>28</v>
      </c>
      <c r="C15" s="38" t="s">
        <v>29</v>
      </c>
      <c r="D15" s="32" t="s">
        <v>17</v>
      </c>
      <c r="E15" s="31" t="e">
        <f>MC!#REF!</f>
        <v>#REF!</v>
      </c>
      <c r="F15" s="31">
        <f t="shared" si="0"/>
        <v>246.45</v>
      </c>
      <c r="G15" s="13" t="e">
        <f t="shared" si="1"/>
        <v>#REF!</v>
      </c>
      <c r="M15" s="16">
        <v>198.75</v>
      </c>
      <c r="N15" s="5"/>
    </row>
    <row r="16" spans="1:14" ht="63.75" x14ac:dyDescent="0.2">
      <c r="A16" s="36"/>
      <c r="B16" s="52" t="s">
        <v>30</v>
      </c>
      <c r="C16" s="38" t="s">
        <v>31</v>
      </c>
      <c r="D16" s="32" t="s">
        <v>17</v>
      </c>
      <c r="E16" s="31" t="e">
        <f>MC!#REF!</f>
        <v>#REF!</v>
      </c>
      <c r="F16" s="31">
        <f t="shared" si="0"/>
        <v>190.92</v>
      </c>
      <c r="G16" s="13" t="e">
        <f t="shared" si="1"/>
        <v>#REF!</v>
      </c>
      <c r="M16" s="16">
        <v>153.97</v>
      </c>
      <c r="N16" s="5"/>
    </row>
    <row r="17" spans="1:15" ht="45" x14ac:dyDescent="0.2">
      <c r="A17" s="36"/>
      <c r="B17" s="52" t="s">
        <v>32</v>
      </c>
      <c r="C17" s="38" t="s">
        <v>33</v>
      </c>
      <c r="D17" s="32" t="s">
        <v>17</v>
      </c>
      <c r="E17" s="31" t="e">
        <f>MC!#REF!</f>
        <v>#REF!</v>
      </c>
      <c r="F17" s="31">
        <f t="shared" si="0"/>
        <v>37.35</v>
      </c>
      <c r="G17" s="13" t="e">
        <f t="shared" si="1"/>
        <v>#REF!</v>
      </c>
      <c r="M17" s="16">
        <v>30.12</v>
      </c>
      <c r="N17" s="5"/>
    </row>
    <row r="18" spans="1:15" ht="45" x14ac:dyDescent="0.2">
      <c r="A18" s="36"/>
      <c r="B18" s="52" t="s">
        <v>34</v>
      </c>
      <c r="C18" s="38" t="s">
        <v>35</v>
      </c>
      <c r="D18" s="32" t="s">
        <v>17</v>
      </c>
      <c r="E18" s="31" t="e">
        <f>MC!#REF!</f>
        <v>#REF!</v>
      </c>
      <c r="F18" s="31">
        <f t="shared" si="0"/>
        <v>4.04</v>
      </c>
      <c r="G18" s="13" t="e">
        <f t="shared" si="1"/>
        <v>#REF!</v>
      </c>
      <c r="M18" s="16">
        <v>3.26</v>
      </c>
      <c r="N18" s="5"/>
    </row>
    <row r="19" spans="1:15" ht="45" x14ac:dyDescent="0.2">
      <c r="A19" s="36"/>
      <c r="B19" s="52" t="s">
        <v>36</v>
      </c>
      <c r="C19" s="38" t="s">
        <v>37</v>
      </c>
      <c r="D19" s="32" t="s">
        <v>17</v>
      </c>
      <c r="E19" s="31" t="e">
        <f>MC!#REF!</f>
        <v>#REF!</v>
      </c>
      <c r="F19" s="31">
        <f t="shared" si="0"/>
        <v>2.83</v>
      </c>
      <c r="G19" s="13" t="e">
        <f t="shared" si="1"/>
        <v>#REF!</v>
      </c>
      <c r="M19" s="16">
        <v>2.2799999999999998</v>
      </c>
      <c r="N19" s="5"/>
    </row>
    <row r="20" spans="1:15" ht="45" x14ac:dyDescent="0.2">
      <c r="A20" s="36"/>
      <c r="B20" s="52" t="s">
        <v>38</v>
      </c>
      <c r="C20" s="38" t="s">
        <v>39</v>
      </c>
      <c r="D20" s="32" t="s">
        <v>17</v>
      </c>
      <c r="E20" s="31" t="e">
        <f>MC!#REF!</f>
        <v>#REF!</v>
      </c>
      <c r="F20" s="31">
        <f t="shared" si="0"/>
        <v>5.65</v>
      </c>
      <c r="G20" s="13" t="e">
        <f t="shared" si="1"/>
        <v>#REF!</v>
      </c>
      <c r="M20" s="16">
        <v>4.5599999999999996</v>
      </c>
      <c r="N20" s="5"/>
    </row>
    <row r="21" spans="1:15" ht="45" x14ac:dyDescent="0.2">
      <c r="A21" s="36"/>
      <c r="B21" s="52" t="s">
        <v>40</v>
      </c>
      <c r="C21" s="38" t="s">
        <v>41</v>
      </c>
      <c r="D21" s="32" t="s">
        <v>17</v>
      </c>
      <c r="E21" s="31" t="e">
        <f>MC!#REF!</f>
        <v>#REF!</v>
      </c>
      <c r="F21" s="31">
        <f t="shared" si="0"/>
        <v>3.77</v>
      </c>
      <c r="G21" s="13" t="e">
        <f t="shared" si="1"/>
        <v>#REF!</v>
      </c>
      <c r="M21" s="16">
        <v>3.04</v>
      </c>
      <c r="N21" s="5"/>
    </row>
    <row r="22" spans="1:15" ht="45" x14ac:dyDescent="0.2">
      <c r="A22" s="36"/>
      <c r="B22" s="52" t="s">
        <v>42</v>
      </c>
      <c r="C22" s="38" t="s">
        <v>43</v>
      </c>
      <c r="D22" s="32" t="s">
        <v>17</v>
      </c>
      <c r="E22" s="31" t="e">
        <f>MC!#REF!</f>
        <v>#REF!</v>
      </c>
      <c r="F22" s="31">
        <f t="shared" si="0"/>
        <v>9.44</v>
      </c>
      <c r="G22" s="13" t="e">
        <f t="shared" si="1"/>
        <v>#REF!</v>
      </c>
      <c r="M22" s="16">
        <v>7.61</v>
      </c>
      <c r="N22" s="5"/>
    </row>
    <row r="23" spans="1:15" ht="45" x14ac:dyDescent="0.2">
      <c r="A23" s="36"/>
      <c r="B23" s="52" t="s">
        <v>44</v>
      </c>
      <c r="C23" s="38" t="s">
        <v>45</v>
      </c>
      <c r="D23" s="32" t="s">
        <v>17</v>
      </c>
      <c r="E23" s="31" t="e">
        <f>MC!#REF!</f>
        <v>#REF!</v>
      </c>
      <c r="F23" s="31">
        <f t="shared" si="0"/>
        <v>7.55</v>
      </c>
      <c r="G23" s="13" t="e">
        <f t="shared" si="1"/>
        <v>#REF!</v>
      </c>
      <c r="M23" s="16">
        <v>6.09</v>
      </c>
      <c r="N23" s="5"/>
    </row>
    <row r="24" spans="1:15" ht="45" x14ac:dyDescent="0.2">
      <c r="A24" s="36"/>
      <c r="B24" s="52" t="s">
        <v>46</v>
      </c>
      <c r="C24" s="38" t="s">
        <v>47</v>
      </c>
      <c r="D24" s="32" t="s">
        <v>48</v>
      </c>
      <c r="E24" s="31" t="e">
        <f>MC!#REF!</f>
        <v>#REF!</v>
      </c>
      <c r="F24" s="31">
        <f t="shared" si="0"/>
        <v>5.38</v>
      </c>
      <c r="G24" s="13" t="e">
        <f t="shared" si="1"/>
        <v>#REF!</v>
      </c>
      <c r="M24" s="16">
        <v>4.34</v>
      </c>
      <c r="N24" s="5"/>
      <c r="O24" s="33"/>
    </row>
    <row r="25" spans="1:15" ht="45" x14ac:dyDescent="0.2">
      <c r="A25" s="36"/>
      <c r="B25" s="52" t="s">
        <v>49</v>
      </c>
      <c r="C25" s="38" t="s">
        <v>50</v>
      </c>
      <c r="D25" s="32" t="s">
        <v>48</v>
      </c>
      <c r="E25" s="31" t="e">
        <f>MC!#REF!</f>
        <v>#REF!</v>
      </c>
      <c r="F25" s="31">
        <f t="shared" si="0"/>
        <v>25.87</v>
      </c>
      <c r="G25" s="13" t="e">
        <f t="shared" si="1"/>
        <v>#REF!</v>
      </c>
      <c r="M25" s="16">
        <v>20.86</v>
      </c>
      <c r="N25" s="5"/>
    </row>
    <row r="26" spans="1:15" ht="45" x14ac:dyDescent="0.2">
      <c r="A26" s="36"/>
      <c r="B26" s="53" t="s">
        <v>51</v>
      </c>
      <c r="C26" s="39" t="s">
        <v>52</v>
      </c>
      <c r="D26" s="40" t="s">
        <v>17</v>
      </c>
      <c r="E26" s="31" t="e">
        <f>MC!#REF!</f>
        <v>#REF!</v>
      </c>
      <c r="F26" s="31">
        <f t="shared" si="0"/>
        <v>12.14</v>
      </c>
      <c r="G26" s="13" t="e">
        <f t="shared" si="1"/>
        <v>#REF!</v>
      </c>
      <c r="M26" s="16">
        <v>9.7899999999999991</v>
      </c>
      <c r="N26" s="5"/>
    </row>
    <row r="27" spans="1:15" ht="45" x14ac:dyDescent="0.2">
      <c r="A27" s="36"/>
      <c r="B27" s="52" t="s">
        <v>53</v>
      </c>
      <c r="C27" s="38" t="s">
        <v>54</v>
      </c>
      <c r="D27" s="32" t="s">
        <v>17</v>
      </c>
      <c r="E27" s="31" t="e">
        <f>MC!#REF!</f>
        <v>#REF!</v>
      </c>
      <c r="F27" s="31">
        <f t="shared" si="0"/>
        <v>4.04</v>
      </c>
      <c r="G27" s="13" t="e">
        <f t="shared" si="1"/>
        <v>#REF!</v>
      </c>
      <c r="M27" s="16">
        <v>3.26</v>
      </c>
      <c r="N27" s="5"/>
    </row>
    <row r="28" spans="1:15" ht="45" x14ac:dyDescent="0.2">
      <c r="A28" s="36"/>
      <c r="B28" s="52" t="s">
        <v>55</v>
      </c>
      <c r="C28" s="38" t="s">
        <v>56</v>
      </c>
      <c r="D28" s="32" t="s">
        <v>57</v>
      </c>
      <c r="E28" s="31" t="e">
        <f>MC!#REF!</f>
        <v>#REF!</v>
      </c>
      <c r="F28" s="31">
        <f t="shared" si="0"/>
        <v>45.89</v>
      </c>
      <c r="G28" s="13" t="e">
        <f t="shared" si="1"/>
        <v>#REF!</v>
      </c>
      <c r="M28" s="16">
        <v>37.01</v>
      </c>
      <c r="N28" s="5"/>
    </row>
    <row r="29" spans="1:15" ht="45" x14ac:dyDescent="0.2">
      <c r="A29" s="36"/>
      <c r="B29" s="52" t="s">
        <v>58</v>
      </c>
      <c r="C29" s="38" t="s">
        <v>59</v>
      </c>
      <c r="D29" s="32" t="s">
        <v>57</v>
      </c>
      <c r="E29" s="31" t="e">
        <f>MC!#REF!</f>
        <v>#REF!</v>
      </c>
      <c r="F29" s="31">
        <f t="shared" si="0"/>
        <v>105.31</v>
      </c>
      <c r="G29" s="13" t="e">
        <f t="shared" si="1"/>
        <v>#REF!</v>
      </c>
      <c r="M29" s="16">
        <v>84.93</v>
      </c>
      <c r="N29" s="5"/>
    </row>
    <row r="30" spans="1:15" ht="45" x14ac:dyDescent="0.2">
      <c r="A30" s="36"/>
      <c r="B30" s="52" t="s">
        <v>60</v>
      </c>
      <c r="C30" s="38" t="s">
        <v>61</v>
      </c>
      <c r="D30" s="32" t="s">
        <v>17</v>
      </c>
      <c r="E30" s="31" t="e">
        <f>MC!#REF!</f>
        <v>#REF!</v>
      </c>
      <c r="F30" s="31">
        <f t="shared" si="0"/>
        <v>6.84</v>
      </c>
      <c r="G30" s="13" t="e">
        <f t="shared" si="1"/>
        <v>#REF!</v>
      </c>
      <c r="M30" s="50">
        <v>5.52</v>
      </c>
      <c r="N30" s="5"/>
    </row>
    <row r="31" spans="1:15" x14ac:dyDescent="0.2">
      <c r="A31" s="10" t="s">
        <v>62</v>
      </c>
      <c r="B31" s="54"/>
      <c r="C31" s="11" t="s">
        <v>63</v>
      </c>
      <c r="D31" s="12"/>
      <c r="E31" s="13"/>
      <c r="F31" s="31">
        <f t="shared" si="0"/>
        <v>0</v>
      </c>
      <c r="G31" s="27" t="e">
        <f>SUM(G32:G37)</f>
        <v>#REF!</v>
      </c>
      <c r="M31" s="14"/>
    </row>
    <row r="32" spans="1:15" ht="51" x14ac:dyDescent="0.2">
      <c r="A32" s="36"/>
      <c r="B32" s="52" t="s">
        <v>64</v>
      </c>
      <c r="C32" s="38" t="s">
        <v>65</v>
      </c>
      <c r="D32" s="32" t="s">
        <v>57</v>
      </c>
      <c r="E32" s="31" t="e">
        <f>MC!#REF!</f>
        <v>#REF!</v>
      </c>
      <c r="F32" s="31">
        <f t="shared" si="0"/>
        <v>28.35</v>
      </c>
      <c r="G32" s="13" t="e">
        <f t="shared" si="1"/>
        <v>#REF!</v>
      </c>
      <c r="M32" s="14">
        <v>22.86</v>
      </c>
      <c r="N32" s="5"/>
    </row>
    <row r="33" spans="1:15" ht="45" x14ac:dyDescent="0.2">
      <c r="A33" s="17"/>
      <c r="B33" s="52" t="s">
        <v>66</v>
      </c>
      <c r="C33" s="38" t="s">
        <v>67</v>
      </c>
      <c r="D33" s="32" t="s">
        <v>57</v>
      </c>
      <c r="E33" s="31" t="e">
        <f>MC!#REF!</f>
        <v>#REF!</v>
      </c>
      <c r="F33" s="31">
        <f t="shared" si="0"/>
        <v>494.44</v>
      </c>
      <c r="G33" s="13" t="e">
        <f t="shared" si="1"/>
        <v>#REF!</v>
      </c>
      <c r="M33" s="14">
        <v>398.74</v>
      </c>
      <c r="N33" s="5"/>
      <c r="O33" s="33"/>
    </row>
    <row r="34" spans="1:15" ht="51" x14ac:dyDescent="0.2">
      <c r="A34" s="17"/>
      <c r="B34" s="52" t="s">
        <v>68</v>
      </c>
      <c r="C34" s="38" t="s">
        <v>69</v>
      </c>
      <c r="D34" s="32" t="s">
        <v>57</v>
      </c>
      <c r="E34" s="31" t="e">
        <f>MC!#REF!</f>
        <v>#REF!</v>
      </c>
      <c r="F34" s="31">
        <f t="shared" si="0"/>
        <v>1545.96</v>
      </c>
      <c r="G34" s="13" t="e">
        <f t="shared" si="1"/>
        <v>#REF!</v>
      </c>
      <c r="M34" s="43">
        <v>1246.74</v>
      </c>
      <c r="N34" s="5"/>
    </row>
    <row r="35" spans="1:15" ht="51" x14ac:dyDescent="0.2">
      <c r="A35" s="17"/>
      <c r="B35" s="52" t="s">
        <v>70</v>
      </c>
      <c r="C35" s="38" t="s">
        <v>71</v>
      </c>
      <c r="D35" s="32" t="s">
        <v>17</v>
      </c>
      <c r="E35" s="31" t="e">
        <f>MC!#REF!</f>
        <v>#REF!</v>
      </c>
      <c r="F35" s="31">
        <f t="shared" si="0"/>
        <v>54.71</v>
      </c>
      <c r="G35" s="13" t="e">
        <f t="shared" si="1"/>
        <v>#REF!</v>
      </c>
      <c r="M35" s="14">
        <v>44.12</v>
      </c>
      <c r="N35" s="5"/>
    </row>
    <row r="36" spans="1:15" ht="45" x14ac:dyDescent="0.2">
      <c r="A36" s="17"/>
      <c r="B36" s="52" t="s">
        <v>72</v>
      </c>
      <c r="C36" s="38" t="s">
        <v>73</v>
      </c>
      <c r="D36" s="32" t="s">
        <v>57</v>
      </c>
      <c r="E36" s="31" t="e">
        <f>MC!#REF!</f>
        <v>#REF!</v>
      </c>
      <c r="F36" s="31">
        <f t="shared" si="0"/>
        <v>112.95</v>
      </c>
      <c r="G36" s="13" t="e">
        <f t="shared" si="1"/>
        <v>#REF!</v>
      </c>
      <c r="M36" s="14">
        <v>91.09</v>
      </c>
      <c r="N36" s="5"/>
    </row>
    <row r="37" spans="1:15" ht="45" x14ac:dyDescent="0.2">
      <c r="A37" s="36"/>
      <c r="B37" s="52" t="s">
        <v>74</v>
      </c>
      <c r="C37" s="38" t="s">
        <v>75</v>
      </c>
      <c r="D37" s="32" t="s">
        <v>57</v>
      </c>
      <c r="E37" s="31" t="e">
        <f>MC!#REF!</f>
        <v>#REF!</v>
      </c>
      <c r="F37" s="31">
        <f t="shared" si="0"/>
        <v>17</v>
      </c>
      <c r="G37" s="13" t="e">
        <f t="shared" si="1"/>
        <v>#REF!</v>
      </c>
      <c r="M37" s="14">
        <v>13.71</v>
      </c>
      <c r="N37" s="5"/>
    </row>
    <row r="38" spans="1:15" x14ac:dyDescent="0.2">
      <c r="A38" s="10" t="s">
        <v>76</v>
      </c>
      <c r="B38" s="54"/>
      <c r="C38" s="11" t="s">
        <v>77</v>
      </c>
      <c r="D38" s="12"/>
      <c r="E38" s="13"/>
      <c r="F38" s="31">
        <f t="shared" si="0"/>
        <v>0</v>
      </c>
      <c r="G38" s="27" t="e">
        <f>SUM(G39:G44)</f>
        <v>#REF!</v>
      </c>
      <c r="M38" s="14"/>
      <c r="N38" s="41"/>
    </row>
    <row r="39" spans="1:15" ht="63.75" x14ac:dyDescent="0.2">
      <c r="A39" s="17"/>
      <c r="B39" s="52" t="s">
        <v>78</v>
      </c>
      <c r="C39" s="38" t="s">
        <v>79</v>
      </c>
      <c r="D39" s="32" t="s">
        <v>57</v>
      </c>
      <c r="E39" s="31" t="e">
        <f>MC!#REF!</f>
        <v>#REF!</v>
      </c>
      <c r="F39" s="31">
        <f t="shared" si="0"/>
        <v>2218.5700000000002</v>
      </c>
      <c r="G39" s="13" t="e">
        <f t="shared" si="1"/>
        <v>#REF!</v>
      </c>
      <c r="M39" s="43">
        <v>1789.17</v>
      </c>
      <c r="N39" s="5"/>
    </row>
    <row r="40" spans="1:15" ht="51" x14ac:dyDescent="0.2">
      <c r="A40" s="17"/>
      <c r="B40" s="52" t="s">
        <v>80</v>
      </c>
      <c r="C40" s="38" t="s">
        <v>81</v>
      </c>
      <c r="D40" s="32" t="s">
        <v>17</v>
      </c>
      <c r="E40" s="31" t="e">
        <f>MC!#REF!</f>
        <v>#REF!</v>
      </c>
      <c r="F40" s="31">
        <f t="shared" si="0"/>
        <v>36.200000000000003</v>
      </c>
      <c r="G40" s="13" t="e">
        <f t="shared" si="1"/>
        <v>#REF!</v>
      </c>
      <c r="M40" s="14">
        <v>29.19</v>
      </c>
      <c r="N40" s="5"/>
    </row>
    <row r="41" spans="1:15" ht="63.75" x14ac:dyDescent="0.2">
      <c r="A41" s="17"/>
      <c r="B41" s="52" t="s">
        <v>82</v>
      </c>
      <c r="C41" s="38" t="s">
        <v>83</v>
      </c>
      <c r="D41" s="32" t="s">
        <v>17</v>
      </c>
      <c r="E41" s="31" t="e">
        <f>MC!#REF!</f>
        <v>#REF!</v>
      </c>
      <c r="F41" s="31">
        <f t="shared" si="0"/>
        <v>73.06</v>
      </c>
      <c r="G41" s="13" t="e">
        <f t="shared" si="1"/>
        <v>#REF!</v>
      </c>
      <c r="M41" s="14">
        <v>58.92</v>
      </c>
      <c r="N41" s="5"/>
    </row>
    <row r="42" spans="1:15" ht="76.5" x14ac:dyDescent="0.2">
      <c r="A42" s="17"/>
      <c r="B42" s="52" t="s">
        <v>84</v>
      </c>
      <c r="C42" s="38" t="s">
        <v>85</v>
      </c>
      <c r="D42" s="32" t="s">
        <v>17</v>
      </c>
      <c r="E42" s="31" t="e">
        <f>MC!#REF!</f>
        <v>#REF!</v>
      </c>
      <c r="F42" s="31">
        <f t="shared" si="0"/>
        <v>62.3</v>
      </c>
      <c r="G42" s="13" t="e">
        <f t="shared" si="1"/>
        <v>#REF!</v>
      </c>
      <c r="M42" s="14">
        <v>50.24</v>
      </c>
      <c r="N42" s="5"/>
    </row>
    <row r="43" spans="1:15" ht="76.5" x14ac:dyDescent="0.2">
      <c r="A43" s="17"/>
      <c r="B43" s="52" t="s">
        <v>86</v>
      </c>
      <c r="C43" s="38" t="s">
        <v>87</v>
      </c>
      <c r="D43" s="32"/>
      <c r="E43" s="31" t="e">
        <f>MC!#REF!</f>
        <v>#REF!</v>
      </c>
      <c r="F43" s="31">
        <f t="shared" si="0"/>
        <v>70.22</v>
      </c>
      <c r="G43" s="13" t="e">
        <f t="shared" si="1"/>
        <v>#REF!</v>
      </c>
      <c r="M43" s="14">
        <v>56.63</v>
      </c>
      <c r="N43" s="5"/>
    </row>
    <row r="44" spans="1:15" ht="51" x14ac:dyDescent="0.2">
      <c r="A44" s="17"/>
      <c r="B44" s="52" t="s">
        <v>88</v>
      </c>
      <c r="C44" s="38" t="s">
        <v>89</v>
      </c>
      <c r="D44" s="32" t="s">
        <v>17</v>
      </c>
      <c r="E44" s="31" t="e">
        <f>MC!#REF!</f>
        <v>#REF!</v>
      </c>
      <c r="F44" s="31">
        <f t="shared" si="0"/>
        <v>101.28</v>
      </c>
      <c r="G44" s="13" t="e">
        <f t="shared" si="1"/>
        <v>#REF!</v>
      </c>
      <c r="M44" s="14">
        <v>81.680000000000007</v>
      </c>
      <c r="N44" s="5"/>
    </row>
    <row r="45" spans="1:15" x14ac:dyDescent="0.2">
      <c r="A45" s="10" t="s">
        <v>90</v>
      </c>
      <c r="B45" s="54"/>
      <c r="C45" s="11" t="s">
        <v>91</v>
      </c>
      <c r="D45" s="12"/>
      <c r="E45" s="13"/>
      <c r="F45" s="31">
        <f t="shared" si="0"/>
        <v>0</v>
      </c>
      <c r="G45" s="27" t="e">
        <f>SUM(G46:G60)</f>
        <v>#REF!</v>
      </c>
      <c r="M45" s="14"/>
      <c r="N45" s="5"/>
    </row>
    <row r="46" spans="1:15" ht="45" x14ac:dyDescent="0.2">
      <c r="A46" s="36"/>
      <c r="B46" s="52" t="s">
        <v>92</v>
      </c>
      <c r="C46" s="38" t="s">
        <v>93</v>
      </c>
      <c r="D46" s="32" t="s">
        <v>17</v>
      </c>
      <c r="E46" s="31" t="e">
        <f>MC!#REF!</f>
        <v>#REF!</v>
      </c>
      <c r="F46" s="31">
        <f t="shared" si="0"/>
        <v>113.62</v>
      </c>
      <c r="G46" s="13" t="e">
        <f t="shared" si="1"/>
        <v>#REF!</v>
      </c>
      <c r="M46" s="14">
        <v>91.63</v>
      </c>
      <c r="N46" s="5"/>
    </row>
    <row r="47" spans="1:15" ht="45" x14ac:dyDescent="0.2">
      <c r="A47" s="36"/>
      <c r="B47" s="52" t="s">
        <v>94</v>
      </c>
      <c r="C47" s="38" t="s">
        <v>95</v>
      </c>
      <c r="D47" s="32" t="s">
        <v>17</v>
      </c>
      <c r="E47" s="31" t="e">
        <f>MC!#REF!</f>
        <v>#REF!</v>
      </c>
      <c r="F47" s="31">
        <f t="shared" si="0"/>
        <v>73.97</v>
      </c>
      <c r="G47" s="13" t="e">
        <f t="shared" si="1"/>
        <v>#REF!</v>
      </c>
      <c r="M47" s="14">
        <v>59.65</v>
      </c>
      <c r="N47" s="5"/>
    </row>
    <row r="48" spans="1:15" ht="102.75" customHeight="1" x14ac:dyDescent="0.2">
      <c r="A48" s="36"/>
      <c r="B48" s="52" t="s">
        <v>96</v>
      </c>
      <c r="C48" s="38" t="s">
        <v>97</v>
      </c>
      <c r="D48" s="32" t="s">
        <v>17</v>
      </c>
      <c r="E48" s="45" t="e">
        <f>MC!#REF!</f>
        <v>#REF!</v>
      </c>
      <c r="F48" s="31">
        <f t="shared" si="0"/>
        <v>68.31</v>
      </c>
      <c r="G48" s="45" t="e">
        <f t="shared" si="1"/>
        <v>#REF!</v>
      </c>
      <c r="H48" s="33"/>
      <c r="I48" s="33"/>
      <c r="J48" s="33"/>
      <c r="K48" s="33"/>
      <c r="L48" s="33"/>
      <c r="M48" s="43">
        <v>55.09</v>
      </c>
      <c r="N48" s="5"/>
    </row>
    <row r="49" spans="1:16" ht="45" x14ac:dyDescent="0.2">
      <c r="A49" s="36"/>
      <c r="B49" s="52" t="s">
        <v>98</v>
      </c>
      <c r="C49" s="38" t="s">
        <v>99</v>
      </c>
      <c r="D49" s="32" t="s">
        <v>17</v>
      </c>
      <c r="E49" s="31" t="e">
        <f>MC!#REF!</f>
        <v>#REF!</v>
      </c>
      <c r="F49" s="31">
        <f t="shared" si="0"/>
        <v>37.6</v>
      </c>
      <c r="G49" s="13" t="e">
        <f t="shared" si="1"/>
        <v>#REF!</v>
      </c>
      <c r="M49" s="14">
        <v>30.32</v>
      </c>
      <c r="N49" s="5"/>
    </row>
    <row r="50" spans="1:16" ht="45" x14ac:dyDescent="0.2">
      <c r="A50" s="36"/>
      <c r="B50" s="52" t="s">
        <v>100</v>
      </c>
      <c r="C50" s="38" t="s">
        <v>101</v>
      </c>
      <c r="D50" s="32" t="s">
        <v>17</v>
      </c>
      <c r="E50" s="31" t="e">
        <f>MC!#REF!</f>
        <v>#REF!</v>
      </c>
      <c r="F50" s="31">
        <f t="shared" si="0"/>
        <v>5.31</v>
      </c>
      <c r="G50" s="13" t="e">
        <f t="shared" si="1"/>
        <v>#REF!</v>
      </c>
      <c r="M50" s="14">
        <f>ROUND((N50)-(O50*P50),2)</f>
        <v>4.28</v>
      </c>
      <c r="N50" s="5">
        <v>30.32</v>
      </c>
      <c r="O50">
        <v>0.93</v>
      </c>
      <c r="P50" s="33">
        <v>28</v>
      </c>
    </row>
    <row r="51" spans="1:16" ht="45" x14ac:dyDescent="0.2">
      <c r="A51" s="36"/>
      <c r="B51" s="52" t="s">
        <v>102</v>
      </c>
      <c r="C51" s="38" t="s">
        <v>103</v>
      </c>
      <c r="D51" s="32" t="s">
        <v>17</v>
      </c>
      <c r="E51" s="45" t="e">
        <f>MC!#REF!</f>
        <v>#REF!</v>
      </c>
      <c r="F51" s="45">
        <f t="shared" si="0"/>
        <v>53.74</v>
      </c>
      <c r="G51" s="45" t="e">
        <f t="shared" si="1"/>
        <v>#REF!</v>
      </c>
      <c r="H51" s="33"/>
      <c r="I51" s="33"/>
      <c r="J51" s="33"/>
      <c r="K51" s="33"/>
      <c r="L51" s="33"/>
      <c r="M51" s="43">
        <v>43.34</v>
      </c>
      <c r="N51" s="5"/>
    </row>
    <row r="52" spans="1:16" ht="45" x14ac:dyDescent="0.2">
      <c r="A52" s="36"/>
      <c r="B52" s="52" t="s">
        <v>104</v>
      </c>
      <c r="C52" s="38" t="s">
        <v>105</v>
      </c>
      <c r="D52" s="32" t="s">
        <v>106</v>
      </c>
      <c r="E52" s="31" t="e">
        <f>MC!#REF!</f>
        <v>#REF!</v>
      </c>
      <c r="F52" s="31">
        <f t="shared" si="0"/>
        <v>49.03</v>
      </c>
      <c r="G52" s="13" t="e">
        <f t="shared" si="1"/>
        <v>#REF!</v>
      </c>
      <c r="M52" s="14">
        <v>39.54</v>
      </c>
      <c r="N52" s="5"/>
    </row>
    <row r="53" spans="1:16" ht="51" x14ac:dyDescent="0.2">
      <c r="A53" s="36"/>
      <c r="B53" s="52" t="s">
        <v>107</v>
      </c>
      <c r="C53" s="38" t="s">
        <v>108</v>
      </c>
      <c r="D53" s="32" t="s">
        <v>106</v>
      </c>
      <c r="E53" s="31" t="e">
        <f>MC!#REF!</f>
        <v>#REF!</v>
      </c>
      <c r="F53" s="31">
        <f t="shared" si="0"/>
        <v>121.48</v>
      </c>
      <c r="G53" s="13" t="e">
        <f t="shared" si="1"/>
        <v>#REF!</v>
      </c>
      <c r="M53" s="14">
        <v>97.97</v>
      </c>
      <c r="N53" s="5"/>
    </row>
    <row r="54" spans="1:16" ht="38.25" x14ac:dyDescent="0.2">
      <c r="A54" s="36"/>
      <c r="B54" s="52" t="s">
        <v>109</v>
      </c>
      <c r="C54" s="38" t="s">
        <v>110</v>
      </c>
      <c r="D54" s="32" t="s">
        <v>106</v>
      </c>
      <c r="E54" s="31" t="e">
        <f>MC!#REF!</f>
        <v>#REF!</v>
      </c>
      <c r="F54" s="31">
        <f t="shared" si="0"/>
        <v>16.28</v>
      </c>
      <c r="G54" s="13" t="e">
        <f t="shared" si="1"/>
        <v>#REF!</v>
      </c>
      <c r="M54" s="14">
        <v>13.13</v>
      </c>
      <c r="N54" s="5"/>
    </row>
    <row r="55" spans="1:16" ht="51" x14ac:dyDescent="0.2">
      <c r="A55" s="36"/>
      <c r="B55" s="52" t="s">
        <v>111</v>
      </c>
      <c r="C55" s="38" t="s">
        <v>112</v>
      </c>
      <c r="D55" s="32" t="s">
        <v>106</v>
      </c>
      <c r="E55" s="31" t="e">
        <f>MC!#REF!</f>
        <v>#REF!</v>
      </c>
      <c r="F55" s="31">
        <f t="shared" si="0"/>
        <v>6.55</v>
      </c>
      <c r="G55" s="13" t="e">
        <f t="shared" si="1"/>
        <v>#REF!</v>
      </c>
      <c r="M55" s="14">
        <v>5.28</v>
      </c>
      <c r="N55" s="5"/>
    </row>
    <row r="56" spans="1:16" ht="45" x14ac:dyDescent="0.2">
      <c r="A56" s="36"/>
      <c r="B56" s="52" t="s">
        <v>113</v>
      </c>
      <c r="C56" s="38" t="s">
        <v>114</v>
      </c>
      <c r="D56" s="32" t="s">
        <v>106</v>
      </c>
      <c r="E56" s="31" t="e">
        <f>MC!#REF!</f>
        <v>#REF!</v>
      </c>
      <c r="F56" s="31">
        <f t="shared" si="0"/>
        <v>43.44</v>
      </c>
      <c r="G56" s="13" t="e">
        <f t="shared" si="1"/>
        <v>#REF!</v>
      </c>
      <c r="M56" s="14">
        <v>35.03</v>
      </c>
      <c r="N56" s="5"/>
    </row>
    <row r="57" spans="1:16" ht="76.5" x14ac:dyDescent="0.2">
      <c r="A57" s="36"/>
      <c r="B57" s="52" t="s">
        <v>115</v>
      </c>
      <c r="C57" s="38" t="s">
        <v>116</v>
      </c>
      <c r="D57" s="32" t="s">
        <v>106</v>
      </c>
      <c r="E57" s="31" t="e">
        <f>MC!#REF!</f>
        <v>#REF!</v>
      </c>
      <c r="F57" s="31">
        <f t="shared" si="0"/>
        <v>89.03</v>
      </c>
      <c r="G57" s="13" t="e">
        <f t="shared" si="1"/>
        <v>#REF!</v>
      </c>
      <c r="M57" s="14">
        <v>71.8</v>
      </c>
      <c r="N57" s="5"/>
    </row>
    <row r="58" spans="1:16" ht="45" x14ac:dyDescent="0.2">
      <c r="A58" s="36"/>
      <c r="B58" s="52" t="s">
        <v>117</v>
      </c>
      <c r="C58" s="38" t="s">
        <v>118</v>
      </c>
      <c r="D58" s="32" t="s">
        <v>106</v>
      </c>
      <c r="E58" s="31" t="e">
        <f>MC!#REF!</f>
        <v>#REF!</v>
      </c>
      <c r="F58" s="31">
        <f t="shared" si="0"/>
        <v>18.149999999999999</v>
      </c>
      <c r="G58" s="13" t="e">
        <f t="shared" si="1"/>
        <v>#REF!</v>
      </c>
      <c r="M58" s="14">
        <v>14.64</v>
      </c>
      <c r="N58" s="5"/>
    </row>
    <row r="59" spans="1:16" ht="63.75" x14ac:dyDescent="0.2">
      <c r="A59" s="36"/>
      <c r="B59" s="52" t="s">
        <v>119</v>
      </c>
      <c r="C59" s="38" t="s">
        <v>120</v>
      </c>
      <c r="D59" s="32" t="s">
        <v>17</v>
      </c>
      <c r="E59" s="31" t="e">
        <f>MC!#REF!</f>
        <v>#REF!</v>
      </c>
      <c r="F59" s="31">
        <f t="shared" si="0"/>
        <v>58.59</v>
      </c>
      <c r="G59" s="13" t="e">
        <f t="shared" si="1"/>
        <v>#REF!</v>
      </c>
      <c r="M59" s="14">
        <v>47.25</v>
      </c>
      <c r="N59" s="5"/>
    </row>
    <row r="60" spans="1:16" x14ac:dyDescent="0.2">
      <c r="A60" s="36"/>
      <c r="B60" s="52"/>
      <c r="C60" s="38"/>
      <c r="D60" s="32"/>
      <c r="E60" s="31" t="e">
        <f>MC!#REF!</f>
        <v>#REF!</v>
      </c>
      <c r="F60" s="31">
        <f t="shared" si="0"/>
        <v>0</v>
      </c>
      <c r="G60" s="13" t="e">
        <f t="shared" si="1"/>
        <v>#REF!</v>
      </c>
      <c r="M60" s="14"/>
      <c r="N60" s="5"/>
    </row>
    <row r="61" spans="1:16" x14ac:dyDescent="0.2">
      <c r="A61" s="10" t="s">
        <v>121</v>
      </c>
      <c r="B61" s="54"/>
      <c r="C61" s="11" t="s">
        <v>122</v>
      </c>
      <c r="D61" s="12"/>
      <c r="E61" s="13"/>
      <c r="F61" s="31">
        <f t="shared" si="0"/>
        <v>0</v>
      </c>
      <c r="G61" s="27" t="e">
        <f>SUM(G62:G76)</f>
        <v>#REF!</v>
      </c>
      <c r="M61" s="14"/>
      <c r="N61" s="5"/>
    </row>
    <row r="62" spans="1:16" ht="51" x14ac:dyDescent="0.2">
      <c r="A62" s="36"/>
      <c r="B62" s="52" t="s">
        <v>123</v>
      </c>
      <c r="C62" s="35" t="s">
        <v>124</v>
      </c>
      <c r="D62" s="32" t="s">
        <v>17</v>
      </c>
      <c r="E62" s="31" t="e">
        <f>MC!#REF!</f>
        <v>#REF!</v>
      </c>
      <c r="F62" s="31">
        <f t="shared" si="0"/>
        <v>170.95</v>
      </c>
      <c r="G62" s="13" t="e">
        <f t="shared" si="1"/>
        <v>#REF!</v>
      </c>
      <c r="M62" s="14">
        <f>ROUND(N62/1.68,2)</f>
        <v>137.86000000000001</v>
      </c>
      <c r="N62" s="5">
        <v>231.6</v>
      </c>
      <c r="O62" s="33" t="s">
        <v>125</v>
      </c>
    </row>
    <row r="63" spans="1:16" ht="51" x14ac:dyDescent="0.2">
      <c r="A63" s="17"/>
      <c r="B63" s="52" t="s">
        <v>126</v>
      </c>
      <c r="C63" s="35" t="s">
        <v>127</v>
      </c>
      <c r="D63" s="32" t="s">
        <v>17</v>
      </c>
      <c r="E63" s="31" t="e">
        <f>MC!#REF!</f>
        <v>#REF!</v>
      </c>
      <c r="F63" s="31">
        <f t="shared" si="0"/>
        <v>324.35000000000002</v>
      </c>
      <c r="G63" s="13" t="e">
        <f t="shared" si="1"/>
        <v>#REF!</v>
      </c>
      <c r="M63" s="14">
        <f>ROUND(N63/1.68,2)</f>
        <v>261.57</v>
      </c>
      <c r="N63" s="5">
        <v>439.44</v>
      </c>
      <c r="O63" s="33" t="s">
        <v>125</v>
      </c>
    </row>
    <row r="64" spans="1:16" ht="45" x14ac:dyDescent="0.2">
      <c r="A64" s="36"/>
      <c r="B64" s="52" t="s">
        <v>128</v>
      </c>
      <c r="C64" s="35" t="s">
        <v>129</v>
      </c>
      <c r="D64" s="32" t="s">
        <v>17</v>
      </c>
      <c r="E64" s="31" t="e">
        <f>MC!#REF!</f>
        <v>#REF!</v>
      </c>
      <c r="F64" s="31">
        <f t="shared" si="0"/>
        <v>341.71</v>
      </c>
      <c r="G64" s="13" t="e">
        <f t="shared" si="1"/>
        <v>#REF!</v>
      </c>
      <c r="M64" s="14">
        <f>ROUND(N64/2.25,2)</f>
        <v>275.57</v>
      </c>
      <c r="N64" s="5">
        <v>620.03</v>
      </c>
      <c r="O64" s="33" t="s">
        <v>130</v>
      </c>
    </row>
    <row r="65" spans="1:15" ht="45" x14ac:dyDescent="0.2">
      <c r="A65" s="36"/>
      <c r="B65" s="52" t="s">
        <v>131</v>
      </c>
      <c r="C65" s="35" t="s">
        <v>132</v>
      </c>
      <c r="D65" s="32" t="s">
        <v>17</v>
      </c>
      <c r="E65" s="31" t="e">
        <f>MC!#REF!</f>
        <v>#REF!</v>
      </c>
      <c r="F65" s="31">
        <f t="shared" si="0"/>
        <v>448.61</v>
      </c>
      <c r="G65" s="13" t="e">
        <f t="shared" si="1"/>
        <v>#REF!</v>
      </c>
      <c r="M65" s="14">
        <v>361.78</v>
      </c>
      <c r="N65" s="5"/>
    </row>
    <row r="66" spans="1:15" ht="45" x14ac:dyDescent="0.2">
      <c r="A66" s="36"/>
      <c r="B66" s="52" t="s">
        <v>133</v>
      </c>
      <c r="C66" s="35" t="s">
        <v>134</v>
      </c>
      <c r="D66" s="32" t="s">
        <v>17</v>
      </c>
      <c r="E66" s="31" t="e">
        <f>MC!#REF!</f>
        <v>#REF!</v>
      </c>
      <c r="F66" s="31">
        <f t="shared" si="0"/>
        <v>678.08</v>
      </c>
      <c r="G66" s="13" t="e">
        <f t="shared" si="1"/>
        <v>#REF!</v>
      </c>
      <c r="M66" s="14">
        <v>546.84</v>
      </c>
      <c r="N66" s="5"/>
    </row>
    <row r="67" spans="1:15" ht="45" x14ac:dyDescent="0.2">
      <c r="A67" s="36"/>
      <c r="B67" s="52" t="s">
        <v>135</v>
      </c>
      <c r="C67" s="35" t="s">
        <v>136</v>
      </c>
      <c r="D67" s="32" t="s">
        <v>48</v>
      </c>
      <c r="E67" s="31" t="e">
        <f>MC!#REF!</f>
        <v>#REF!</v>
      </c>
      <c r="F67" s="31">
        <f t="shared" si="0"/>
        <v>56.61</v>
      </c>
      <c r="G67" s="13" t="e">
        <f t="shared" si="1"/>
        <v>#REF!</v>
      </c>
      <c r="M67" s="14">
        <v>45.65</v>
      </c>
      <c r="N67" s="5"/>
    </row>
    <row r="68" spans="1:15" ht="45" x14ac:dyDescent="0.2">
      <c r="A68" s="36"/>
      <c r="B68" s="52" t="s">
        <v>137</v>
      </c>
      <c r="C68" s="35" t="s">
        <v>138</v>
      </c>
      <c r="D68" s="32" t="s">
        <v>48</v>
      </c>
      <c r="E68" s="31" t="e">
        <f>MC!#REF!</f>
        <v>#REF!</v>
      </c>
      <c r="F68" s="31">
        <f t="shared" si="0"/>
        <v>48.74</v>
      </c>
      <c r="G68" s="13" t="e">
        <f t="shared" si="1"/>
        <v>#REF!</v>
      </c>
      <c r="M68" s="14">
        <v>39.31</v>
      </c>
      <c r="N68" s="5"/>
    </row>
    <row r="69" spans="1:15" ht="33.75" x14ac:dyDescent="0.2">
      <c r="A69" s="17"/>
      <c r="B69" s="52" t="s">
        <v>139</v>
      </c>
      <c r="C69" s="35" t="s">
        <v>140</v>
      </c>
      <c r="D69" s="32" t="s">
        <v>17</v>
      </c>
      <c r="E69" s="31" t="e">
        <f>MC!#REF!</f>
        <v>#REF!</v>
      </c>
      <c r="F69" s="31">
        <f t="shared" si="0"/>
        <v>296.17</v>
      </c>
      <c r="G69" s="13" t="e">
        <f t="shared" si="1"/>
        <v>#REF!</v>
      </c>
      <c r="M69" s="14">
        <v>238.85</v>
      </c>
      <c r="N69" s="5"/>
    </row>
    <row r="70" spans="1:15" ht="24.75" customHeight="1" x14ac:dyDescent="0.2">
      <c r="A70" s="36"/>
      <c r="B70" s="52" t="s">
        <v>141</v>
      </c>
      <c r="C70" s="35" t="s">
        <v>142</v>
      </c>
      <c r="D70" s="32" t="s">
        <v>17</v>
      </c>
      <c r="E70" s="31" t="e">
        <f>MC!#REF!</f>
        <v>#REF!</v>
      </c>
      <c r="F70" s="31">
        <f t="shared" si="0"/>
        <v>263.81</v>
      </c>
      <c r="G70" s="13" t="e">
        <f t="shared" si="1"/>
        <v>#REF!</v>
      </c>
      <c r="M70" s="14">
        <v>212.75</v>
      </c>
      <c r="N70" s="5"/>
    </row>
    <row r="71" spans="1:15" ht="45" x14ac:dyDescent="0.2">
      <c r="A71" s="36"/>
      <c r="B71" s="52" t="s">
        <v>126</v>
      </c>
      <c r="C71" s="35" t="s">
        <v>143</v>
      </c>
      <c r="D71" s="32" t="s">
        <v>17</v>
      </c>
      <c r="E71" s="31" t="e">
        <f>MC!#REF!</f>
        <v>#REF!</v>
      </c>
      <c r="F71" s="31">
        <f t="shared" si="0"/>
        <v>97.3</v>
      </c>
      <c r="G71" s="13" t="e">
        <f t="shared" si="1"/>
        <v>#REF!</v>
      </c>
      <c r="M71" s="14">
        <f>ROUND(N71/1.68*0.3,2)</f>
        <v>78.47</v>
      </c>
      <c r="N71" s="5">
        <v>439.44</v>
      </c>
      <c r="O71" s="33" t="s">
        <v>125</v>
      </c>
    </row>
    <row r="72" spans="1:15" ht="45" x14ac:dyDescent="0.2">
      <c r="A72" s="36"/>
      <c r="B72" s="52" t="s">
        <v>144</v>
      </c>
      <c r="C72" s="35" t="s">
        <v>145</v>
      </c>
      <c r="D72" s="32" t="s">
        <v>17</v>
      </c>
      <c r="E72" s="31" t="e">
        <f>MC!#REF!</f>
        <v>#REF!</v>
      </c>
      <c r="F72" s="31">
        <f t="shared" si="0"/>
        <v>269.02</v>
      </c>
      <c r="G72" s="13" t="e">
        <f t="shared" si="1"/>
        <v>#REF!</v>
      </c>
      <c r="M72" s="14">
        <v>216.95</v>
      </c>
      <c r="N72" s="5"/>
    </row>
    <row r="73" spans="1:15" ht="45" x14ac:dyDescent="0.2">
      <c r="A73" s="36"/>
      <c r="B73" s="52" t="s">
        <v>146</v>
      </c>
      <c r="C73" s="35" t="s">
        <v>147</v>
      </c>
      <c r="D73" s="32" t="s">
        <v>17</v>
      </c>
      <c r="E73" s="31" t="e">
        <f>MC!#REF!</f>
        <v>#REF!</v>
      </c>
      <c r="F73" s="31">
        <f t="shared" si="0"/>
        <v>217.99</v>
      </c>
      <c r="G73" s="13" t="e">
        <f t="shared" si="1"/>
        <v>#REF!</v>
      </c>
      <c r="M73" s="14">
        <v>175.8</v>
      </c>
      <c r="N73" s="5"/>
    </row>
    <row r="74" spans="1:15" ht="45" x14ac:dyDescent="0.2">
      <c r="A74" s="36"/>
      <c r="B74" s="52" t="s">
        <v>148</v>
      </c>
      <c r="C74" s="35" t="s">
        <v>149</v>
      </c>
      <c r="D74" s="32" t="s">
        <v>17</v>
      </c>
      <c r="E74" s="31" t="e">
        <f>MC!#REF!</f>
        <v>#REF!</v>
      </c>
      <c r="F74" s="31">
        <f t="shared" ref="F74:F137" si="2">ROUND(M74*1.24,2)</f>
        <v>301.62</v>
      </c>
      <c r="G74" s="13" t="e">
        <f t="shared" si="1"/>
        <v>#REF!</v>
      </c>
      <c r="M74" s="14">
        <v>243.24</v>
      </c>
      <c r="N74" s="5"/>
    </row>
    <row r="75" spans="1:15" ht="45" x14ac:dyDescent="0.2">
      <c r="A75" s="17"/>
      <c r="B75" s="52" t="s">
        <v>150</v>
      </c>
      <c r="C75" s="35" t="s">
        <v>151</v>
      </c>
      <c r="D75" s="32" t="s">
        <v>17</v>
      </c>
      <c r="E75" s="31" t="e">
        <f>MC!#REF!</f>
        <v>#REF!</v>
      </c>
      <c r="F75" s="31">
        <f t="shared" si="2"/>
        <v>53.06</v>
      </c>
      <c r="G75" s="13" t="e">
        <f t="shared" si="1"/>
        <v>#REF!</v>
      </c>
      <c r="M75" s="14">
        <v>42.79</v>
      </c>
      <c r="N75" s="5"/>
    </row>
    <row r="76" spans="1:15" ht="45" x14ac:dyDescent="0.2">
      <c r="A76" s="17"/>
      <c r="B76" s="52" t="s">
        <v>152</v>
      </c>
      <c r="C76" s="35" t="s">
        <v>153</v>
      </c>
      <c r="D76" s="32" t="s">
        <v>17</v>
      </c>
      <c r="E76" s="31" t="e">
        <f>MC!#REF!</f>
        <v>#REF!</v>
      </c>
      <c r="F76" s="31">
        <f t="shared" si="2"/>
        <v>66.849999999999994</v>
      </c>
      <c r="G76" s="13" t="e">
        <f t="shared" si="1"/>
        <v>#REF!</v>
      </c>
      <c r="M76" s="14">
        <v>53.91</v>
      </c>
      <c r="N76" s="5"/>
    </row>
    <row r="77" spans="1:15" x14ac:dyDescent="0.2">
      <c r="A77" s="10" t="s">
        <v>154</v>
      </c>
      <c r="B77" s="54"/>
      <c r="C77" s="11" t="s">
        <v>155</v>
      </c>
      <c r="D77" s="12"/>
      <c r="E77" s="13"/>
      <c r="F77" s="31">
        <f t="shared" si="2"/>
        <v>0</v>
      </c>
      <c r="G77" s="27" t="e">
        <f>SUM(G78:G83)</f>
        <v>#REF!</v>
      </c>
      <c r="M77" s="14"/>
      <c r="N77" s="5"/>
    </row>
    <row r="78" spans="1:15" ht="45" x14ac:dyDescent="0.2">
      <c r="A78" s="36"/>
      <c r="B78" s="52" t="s">
        <v>156</v>
      </c>
      <c r="C78" s="35" t="s">
        <v>157</v>
      </c>
      <c r="D78" s="32" t="s">
        <v>17</v>
      </c>
      <c r="E78" s="31" t="e">
        <f>MC!#REF!</f>
        <v>#REF!</v>
      </c>
      <c r="F78" s="31">
        <f t="shared" si="2"/>
        <v>4.32</v>
      </c>
      <c r="G78" s="13" t="e">
        <f t="shared" ref="G78:G143" si="3">ROUND(F78*E78,2)</f>
        <v>#REF!</v>
      </c>
      <c r="M78" s="14">
        <v>3.48</v>
      </c>
      <c r="N78" s="5"/>
    </row>
    <row r="79" spans="1:15" ht="51" x14ac:dyDescent="0.2">
      <c r="A79" s="36"/>
      <c r="B79" s="52" t="s">
        <v>158</v>
      </c>
      <c r="C79" s="35" t="s">
        <v>159</v>
      </c>
      <c r="D79" s="32" t="s">
        <v>17</v>
      </c>
      <c r="E79" s="31" t="e">
        <f>MC!#REF!</f>
        <v>#REF!</v>
      </c>
      <c r="F79" s="31">
        <f t="shared" si="2"/>
        <v>19.440000000000001</v>
      </c>
      <c r="G79" s="13" t="e">
        <f t="shared" si="3"/>
        <v>#REF!</v>
      </c>
      <c r="M79" s="14">
        <v>15.68</v>
      </c>
      <c r="N79" s="5"/>
    </row>
    <row r="80" spans="1:15" ht="38.25" x14ac:dyDescent="0.2">
      <c r="A80" s="36"/>
      <c r="B80" s="52" t="s">
        <v>160</v>
      </c>
      <c r="C80" s="35" t="s">
        <v>161</v>
      </c>
      <c r="D80" s="32" t="s">
        <v>17</v>
      </c>
      <c r="E80" s="31" t="e">
        <f>MC!#REF!</f>
        <v>#REF!</v>
      </c>
      <c r="F80" s="31">
        <f t="shared" si="2"/>
        <v>18.809999999999999</v>
      </c>
      <c r="G80" s="13" t="e">
        <f t="shared" si="3"/>
        <v>#REF!</v>
      </c>
      <c r="M80" s="14">
        <v>15.17</v>
      </c>
      <c r="N80" s="5"/>
    </row>
    <row r="81" spans="1:14" ht="45" x14ac:dyDescent="0.2">
      <c r="A81" s="36"/>
      <c r="B81" s="52" t="s">
        <v>162</v>
      </c>
      <c r="C81" s="35" t="s">
        <v>163</v>
      </c>
      <c r="D81" s="32" t="s">
        <v>17</v>
      </c>
      <c r="E81" s="31" t="e">
        <f>MC!#REF!</f>
        <v>#REF!</v>
      </c>
      <c r="F81" s="31">
        <f t="shared" si="2"/>
        <v>24.53</v>
      </c>
      <c r="G81" s="13" t="e">
        <f t="shared" si="3"/>
        <v>#REF!</v>
      </c>
      <c r="M81" s="14">
        <v>19.78</v>
      </c>
      <c r="N81" s="48" t="s">
        <v>164</v>
      </c>
    </row>
    <row r="82" spans="1:14" ht="45" x14ac:dyDescent="0.2">
      <c r="A82" s="36"/>
      <c r="B82" s="52" t="s">
        <v>165</v>
      </c>
      <c r="C82" s="35" t="s">
        <v>166</v>
      </c>
      <c r="D82" s="32" t="s">
        <v>17</v>
      </c>
      <c r="E82" s="31" t="e">
        <f>MC!#REF!</f>
        <v>#REF!</v>
      </c>
      <c r="F82" s="31">
        <f t="shared" si="2"/>
        <v>30.37</v>
      </c>
      <c r="G82" s="13" t="e">
        <f t="shared" si="3"/>
        <v>#REF!</v>
      </c>
      <c r="M82" s="14">
        <v>24.49</v>
      </c>
      <c r="N82" s="5"/>
    </row>
    <row r="83" spans="1:14" ht="89.25" customHeight="1" x14ac:dyDescent="0.2">
      <c r="A83" s="17"/>
      <c r="B83" s="52" t="s">
        <v>167</v>
      </c>
      <c r="C83" s="38" t="s">
        <v>168</v>
      </c>
      <c r="D83" s="32" t="s">
        <v>17</v>
      </c>
      <c r="E83" s="31" t="e">
        <f>MC!#REF!</f>
        <v>#REF!</v>
      </c>
      <c r="F83" s="31">
        <f t="shared" si="2"/>
        <v>47.84</v>
      </c>
      <c r="G83" s="13" t="e">
        <f t="shared" si="3"/>
        <v>#REF!</v>
      </c>
      <c r="M83" s="43">
        <v>38.58</v>
      </c>
      <c r="N83" s="5"/>
    </row>
    <row r="84" spans="1:14" x14ac:dyDescent="0.2">
      <c r="A84" s="10" t="s">
        <v>169</v>
      </c>
      <c r="B84" s="54"/>
      <c r="C84" s="11" t="s">
        <v>170</v>
      </c>
      <c r="D84" s="12"/>
      <c r="E84" s="13"/>
      <c r="F84" s="31">
        <f t="shared" si="2"/>
        <v>0</v>
      </c>
      <c r="G84" s="27" t="e">
        <f>SUM(G85:G89)</f>
        <v>#REF!</v>
      </c>
      <c r="M84" s="14"/>
      <c r="N84" s="5"/>
    </row>
    <row r="85" spans="1:14" ht="45" x14ac:dyDescent="0.2">
      <c r="A85" s="36"/>
      <c r="B85" s="52" t="s">
        <v>66</v>
      </c>
      <c r="C85" s="35" t="s">
        <v>171</v>
      </c>
      <c r="D85" s="32" t="s">
        <v>17</v>
      </c>
      <c r="E85" s="31" t="e">
        <f>MC!#REF!</f>
        <v>#REF!</v>
      </c>
      <c r="F85" s="31">
        <f t="shared" si="2"/>
        <v>24.73</v>
      </c>
      <c r="G85" s="13" t="e">
        <f t="shared" si="3"/>
        <v>#REF!</v>
      </c>
      <c r="M85" s="14">
        <f>ROUND(N85*0.05,2)</f>
        <v>19.940000000000001</v>
      </c>
      <c r="N85" s="5">
        <v>398.74</v>
      </c>
    </row>
    <row r="86" spans="1:14" ht="51" x14ac:dyDescent="0.2">
      <c r="A86" s="36"/>
      <c r="B86" s="52" t="s">
        <v>172</v>
      </c>
      <c r="C86" s="35" t="s">
        <v>173</v>
      </c>
      <c r="D86" s="32" t="s">
        <v>17</v>
      </c>
      <c r="E86" s="31" t="e">
        <f>MC!#REF!</f>
        <v>#REF!</v>
      </c>
      <c r="F86" s="31">
        <f t="shared" si="2"/>
        <v>17.41</v>
      </c>
      <c r="G86" s="13" t="e">
        <f t="shared" si="3"/>
        <v>#REF!</v>
      </c>
      <c r="M86" s="14">
        <v>14.04</v>
      </c>
      <c r="N86" s="5"/>
    </row>
    <row r="87" spans="1:14" ht="45" x14ac:dyDescent="0.2">
      <c r="A87" s="36"/>
      <c r="B87" s="52" t="s">
        <v>174</v>
      </c>
      <c r="C87" s="35" t="s">
        <v>175</v>
      </c>
      <c r="D87" s="32" t="s">
        <v>17</v>
      </c>
      <c r="E87" s="31" t="e">
        <f>MC!#REF!</f>
        <v>#REF!</v>
      </c>
      <c r="F87" s="31">
        <f t="shared" si="2"/>
        <v>22.82</v>
      </c>
      <c r="G87" s="13" t="e">
        <f t="shared" si="3"/>
        <v>#REF!</v>
      </c>
      <c r="M87" s="43">
        <v>18.399999999999999</v>
      </c>
      <c r="N87" s="41"/>
    </row>
    <row r="88" spans="1:14" ht="51" x14ac:dyDescent="0.2">
      <c r="A88" s="36"/>
      <c r="B88" s="52" t="s">
        <v>176</v>
      </c>
      <c r="C88" s="35" t="s">
        <v>177</v>
      </c>
      <c r="D88" s="32" t="s">
        <v>106</v>
      </c>
      <c r="E88" s="31" t="e">
        <f>MC!#REF!</f>
        <v>#REF!</v>
      </c>
      <c r="F88" s="31">
        <f t="shared" si="2"/>
        <v>10.210000000000001</v>
      </c>
      <c r="G88" s="13" t="e">
        <f t="shared" si="3"/>
        <v>#REF!</v>
      </c>
      <c r="M88" s="43">
        <v>8.23</v>
      </c>
      <c r="N88" s="5"/>
    </row>
    <row r="89" spans="1:14" ht="45" x14ac:dyDescent="0.2">
      <c r="A89" s="17"/>
      <c r="B89" s="52" t="s">
        <v>178</v>
      </c>
      <c r="C89" s="35" t="s">
        <v>179</v>
      </c>
      <c r="D89" s="32" t="s">
        <v>17</v>
      </c>
      <c r="E89" s="31" t="e">
        <f>MC!#REF!</f>
        <v>#REF!</v>
      </c>
      <c r="F89" s="31">
        <f t="shared" si="2"/>
        <v>54.36</v>
      </c>
      <c r="G89" s="13" t="e">
        <f t="shared" si="3"/>
        <v>#REF!</v>
      </c>
      <c r="M89" s="43">
        <v>43.84</v>
      </c>
      <c r="N89" s="5"/>
    </row>
    <row r="90" spans="1:14" x14ac:dyDescent="0.2">
      <c r="A90" s="10" t="s">
        <v>180</v>
      </c>
      <c r="B90" s="54"/>
      <c r="C90" s="11" t="s">
        <v>181</v>
      </c>
      <c r="D90" s="12"/>
      <c r="E90" s="13"/>
      <c r="F90" s="31">
        <f t="shared" si="2"/>
        <v>0</v>
      </c>
      <c r="G90" s="27" t="e">
        <f>SUM(G91:G100)</f>
        <v>#REF!</v>
      </c>
      <c r="M90" s="14"/>
      <c r="N90" s="5"/>
    </row>
    <row r="91" spans="1:14" ht="33.75" x14ac:dyDescent="0.2">
      <c r="A91" s="17"/>
      <c r="B91" s="52" t="s">
        <v>182</v>
      </c>
      <c r="C91" s="35" t="s">
        <v>183</v>
      </c>
      <c r="D91" s="32" t="s">
        <v>17</v>
      </c>
      <c r="E91" s="31" t="e">
        <f>MC!#REF!</f>
        <v>#REF!</v>
      </c>
      <c r="F91" s="31">
        <f t="shared" si="2"/>
        <v>9.25</v>
      </c>
      <c r="G91" s="13" t="e">
        <f t="shared" si="3"/>
        <v>#REF!</v>
      </c>
      <c r="M91" s="43">
        <v>7.46</v>
      </c>
      <c r="N91" s="5"/>
    </row>
    <row r="92" spans="1:14" ht="45" x14ac:dyDescent="0.2">
      <c r="A92" s="36"/>
      <c r="B92" s="52" t="s">
        <v>184</v>
      </c>
      <c r="C92" s="35" t="s">
        <v>185</v>
      </c>
      <c r="D92" s="32" t="s">
        <v>17</v>
      </c>
      <c r="E92" s="31" t="e">
        <f>MC!#REF!</f>
        <v>#REF!</v>
      </c>
      <c r="F92" s="31">
        <f t="shared" si="2"/>
        <v>4.4800000000000004</v>
      </c>
      <c r="G92" s="13" t="e">
        <f t="shared" si="3"/>
        <v>#REF!</v>
      </c>
      <c r="M92" s="14">
        <v>3.61</v>
      </c>
      <c r="N92" s="5"/>
    </row>
    <row r="93" spans="1:14" ht="45" x14ac:dyDescent="0.2">
      <c r="A93" s="36"/>
      <c r="B93" s="52" t="s">
        <v>186</v>
      </c>
      <c r="C93" s="15" t="s">
        <v>187</v>
      </c>
      <c r="D93" s="32" t="s">
        <v>17</v>
      </c>
      <c r="E93" s="31" t="e">
        <f>MC!#REF!</f>
        <v>#REF!</v>
      </c>
      <c r="F93" s="31">
        <f t="shared" si="2"/>
        <v>6.81</v>
      </c>
      <c r="G93" s="13" t="e">
        <f t="shared" si="3"/>
        <v>#REF!</v>
      </c>
      <c r="M93" s="14">
        <v>5.49</v>
      </c>
      <c r="N93" s="5"/>
    </row>
    <row r="94" spans="1:14" ht="45" x14ac:dyDescent="0.2">
      <c r="A94" s="36"/>
      <c r="B94" s="52" t="s">
        <v>188</v>
      </c>
      <c r="C94" s="35" t="s">
        <v>189</v>
      </c>
      <c r="D94" s="32" t="s">
        <v>17</v>
      </c>
      <c r="E94" s="31" t="e">
        <f>MC!#REF!</f>
        <v>#REF!</v>
      </c>
      <c r="F94" s="31">
        <f t="shared" si="2"/>
        <v>7.73</v>
      </c>
      <c r="G94" s="13" t="e">
        <f t="shared" si="3"/>
        <v>#REF!</v>
      </c>
      <c r="M94" s="14">
        <v>6.23</v>
      </c>
      <c r="N94" s="5"/>
    </row>
    <row r="95" spans="1:14" ht="45" x14ac:dyDescent="0.2">
      <c r="A95" s="36"/>
      <c r="B95" s="52" t="s">
        <v>190</v>
      </c>
      <c r="C95" s="35" t="s">
        <v>191</v>
      </c>
      <c r="D95" s="32" t="s">
        <v>17</v>
      </c>
      <c r="E95" s="31" t="e">
        <f>MC!#REF!</f>
        <v>#REF!</v>
      </c>
      <c r="F95" s="31">
        <f t="shared" si="2"/>
        <v>8.59</v>
      </c>
      <c r="G95" s="13" t="e">
        <f t="shared" si="3"/>
        <v>#REF!</v>
      </c>
      <c r="M95" s="14">
        <v>6.93</v>
      </c>
      <c r="N95" s="5"/>
    </row>
    <row r="96" spans="1:14" ht="45" x14ac:dyDescent="0.2">
      <c r="A96" s="36"/>
      <c r="B96" s="52" t="s">
        <v>192</v>
      </c>
      <c r="C96" s="35" t="s">
        <v>193</v>
      </c>
      <c r="D96" s="32" t="s">
        <v>17</v>
      </c>
      <c r="E96" s="31" t="e">
        <f>MC!#REF!</f>
        <v>#REF!</v>
      </c>
      <c r="F96" s="31">
        <f t="shared" si="2"/>
        <v>8.41</v>
      </c>
      <c r="G96" s="13" t="e">
        <f t="shared" si="3"/>
        <v>#REF!</v>
      </c>
      <c r="M96" s="14">
        <v>6.78</v>
      </c>
      <c r="N96" s="5"/>
    </row>
    <row r="97" spans="1:14" ht="45" x14ac:dyDescent="0.2">
      <c r="A97" s="36"/>
      <c r="B97" s="52" t="s">
        <v>194</v>
      </c>
      <c r="C97" s="35" t="s">
        <v>195</v>
      </c>
      <c r="D97" s="32" t="s">
        <v>17</v>
      </c>
      <c r="E97" s="31" t="e">
        <f>MC!#REF!</f>
        <v>#REF!</v>
      </c>
      <c r="F97" s="31">
        <f t="shared" si="2"/>
        <v>13.79</v>
      </c>
      <c r="G97" s="13" t="e">
        <f t="shared" si="3"/>
        <v>#REF!</v>
      </c>
      <c r="M97" s="14">
        <v>11.12</v>
      </c>
      <c r="N97" s="5"/>
    </row>
    <row r="98" spans="1:14" ht="45" x14ac:dyDescent="0.2">
      <c r="A98" s="36"/>
      <c r="B98" s="52" t="s">
        <v>196</v>
      </c>
      <c r="C98" s="35" t="s">
        <v>197</v>
      </c>
      <c r="D98" s="32" t="s">
        <v>17</v>
      </c>
      <c r="E98" s="31" t="e">
        <f>MC!#REF!</f>
        <v>#REF!</v>
      </c>
      <c r="F98" s="31">
        <f t="shared" si="2"/>
        <v>11.09</v>
      </c>
      <c r="G98" s="13" t="e">
        <f t="shared" si="3"/>
        <v>#REF!</v>
      </c>
      <c r="M98" s="14">
        <v>8.94</v>
      </c>
      <c r="N98" s="5"/>
    </row>
    <row r="99" spans="1:14" ht="24.75" customHeight="1" x14ac:dyDescent="0.2">
      <c r="A99" s="36"/>
      <c r="B99" s="52" t="s">
        <v>198</v>
      </c>
      <c r="C99" s="35" t="s">
        <v>199</v>
      </c>
      <c r="D99" s="32" t="s">
        <v>17</v>
      </c>
      <c r="E99" s="31" t="e">
        <f>MC!#REF!</f>
        <v>#REF!</v>
      </c>
      <c r="F99" s="31">
        <f t="shared" si="2"/>
        <v>15.55</v>
      </c>
      <c r="G99" s="13" t="e">
        <f t="shared" si="3"/>
        <v>#REF!</v>
      </c>
      <c r="M99" s="14">
        <v>12.54</v>
      </c>
      <c r="N99" s="5"/>
    </row>
    <row r="100" spans="1:14" ht="51" x14ac:dyDescent="0.2">
      <c r="A100" s="17"/>
      <c r="B100" s="52" t="s">
        <v>200</v>
      </c>
      <c r="C100" s="35" t="s">
        <v>201</v>
      </c>
      <c r="D100" s="32" t="s">
        <v>17</v>
      </c>
      <c r="E100" s="31" t="e">
        <f>MC!#REF!</f>
        <v>#REF!</v>
      </c>
      <c r="F100" s="31">
        <f t="shared" si="2"/>
        <v>13.93</v>
      </c>
      <c r="G100" s="13" t="e">
        <f t="shared" si="3"/>
        <v>#REF!</v>
      </c>
      <c r="M100" s="14">
        <v>11.23</v>
      </c>
      <c r="N100" s="5"/>
    </row>
    <row r="101" spans="1:14" x14ac:dyDescent="0.2">
      <c r="A101" s="10" t="s">
        <v>202</v>
      </c>
      <c r="B101" s="54"/>
      <c r="C101" s="11" t="s">
        <v>203</v>
      </c>
      <c r="D101" s="12"/>
      <c r="E101" s="13"/>
      <c r="F101" s="31">
        <f t="shared" si="2"/>
        <v>0</v>
      </c>
      <c r="G101" s="27" t="e">
        <f>SUM(G102:L138)</f>
        <v>#REF!</v>
      </c>
      <c r="M101" s="14"/>
      <c r="N101" s="5"/>
    </row>
    <row r="102" spans="1:14" ht="51.75" customHeight="1" x14ac:dyDescent="0.2">
      <c r="A102" s="36"/>
      <c r="B102" s="52" t="s">
        <v>204</v>
      </c>
      <c r="C102" s="42" t="s">
        <v>205</v>
      </c>
      <c r="D102" s="32" t="s">
        <v>206</v>
      </c>
      <c r="E102" s="31" t="e">
        <f>MC!#REF!</f>
        <v>#REF!</v>
      </c>
      <c r="F102" s="31">
        <f t="shared" si="2"/>
        <v>79.14</v>
      </c>
      <c r="G102" s="13" t="e">
        <f t="shared" si="3"/>
        <v>#REF!</v>
      </c>
      <c r="M102" s="43">
        <v>63.82</v>
      </c>
      <c r="N102" s="5"/>
    </row>
    <row r="103" spans="1:14" ht="63.75" x14ac:dyDescent="0.2">
      <c r="A103" s="36"/>
      <c r="B103" s="52" t="s">
        <v>207</v>
      </c>
      <c r="C103" s="35" t="s">
        <v>208</v>
      </c>
      <c r="D103" s="32" t="s">
        <v>206</v>
      </c>
      <c r="E103" s="31" t="e">
        <f>MC!#REF!</f>
        <v>#REF!</v>
      </c>
      <c r="F103" s="31">
        <f t="shared" si="2"/>
        <v>201.09</v>
      </c>
      <c r="G103" s="13" t="e">
        <f t="shared" si="3"/>
        <v>#REF!</v>
      </c>
      <c r="M103" s="43">
        <v>162.16999999999999</v>
      </c>
      <c r="N103" s="5"/>
    </row>
    <row r="104" spans="1:14" ht="64.5" customHeight="1" x14ac:dyDescent="0.2">
      <c r="A104" s="36"/>
      <c r="B104" s="52" t="s">
        <v>209</v>
      </c>
      <c r="C104" s="38" t="s">
        <v>210</v>
      </c>
      <c r="D104" s="32" t="s">
        <v>206</v>
      </c>
      <c r="E104" s="31" t="e">
        <f>MC!#REF!</f>
        <v>#REF!</v>
      </c>
      <c r="F104" s="31">
        <f t="shared" si="2"/>
        <v>67.290000000000006</v>
      </c>
      <c r="G104" s="13" t="e">
        <f t="shared" si="3"/>
        <v>#REF!</v>
      </c>
      <c r="M104" s="43">
        <v>54.27</v>
      </c>
      <c r="N104" s="5"/>
    </row>
    <row r="105" spans="1:14" ht="63.75" x14ac:dyDescent="0.2">
      <c r="A105" s="36"/>
      <c r="B105" s="52" t="s">
        <v>211</v>
      </c>
      <c r="C105" s="35" t="s">
        <v>212</v>
      </c>
      <c r="D105" s="32" t="s">
        <v>206</v>
      </c>
      <c r="E105" s="31" t="e">
        <f>MC!#REF!</f>
        <v>#REF!</v>
      </c>
      <c r="F105" s="31">
        <f t="shared" si="2"/>
        <v>101.98</v>
      </c>
      <c r="G105" s="13" t="e">
        <f t="shared" si="3"/>
        <v>#REF!</v>
      </c>
      <c r="M105" s="43">
        <v>82.24</v>
      </c>
      <c r="N105" s="5"/>
    </row>
    <row r="106" spans="1:14" ht="63.75" x14ac:dyDescent="0.2">
      <c r="A106" s="36"/>
      <c r="B106" s="52" t="s">
        <v>213</v>
      </c>
      <c r="C106" s="38" t="s">
        <v>214</v>
      </c>
      <c r="D106" s="32" t="s">
        <v>206</v>
      </c>
      <c r="E106" s="31" t="e">
        <f>MC!#REF!</f>
        <v>#REF!</v>
      </c>
      <c r="F106" s="31">
        <f t="shared" si="2"/>
        <v>127.67</v>
      </c>
      <c r="G106" s="13" t="e">
        <f t="shared" si="3"/>
        <v>#REF!</v>
      </c>
      <c r="M106" s="43">
        <v>102.96</v>
      </c>
      <c r="N106" s="5"/>
    </row>
    <row r="107" spans="1:14" ht="76.5" x14ac:dyDescent="0.2">
      <c r="A107" s="36"/>
      <c r="B107" s="52" t="s">
        <v>215</v>
      </c>
      <c r="C107" s="35" t="s">
        <v>216</v>
      </c>
      <c r="D107" s="32" t="s">
        <v>206</v>
      </c>
      <c r="E107" s="31" t="e">
        <f>MC!#REF!</f>
        <v>#REF!</v>
      </c>
      <c r="F107" s="31">
        <f t="shared" si="2"/>
        <v>122.83</v>
      </c>
      <c r="G107" s="13" t="e">
        <f t="shared" si="3"/>
        <v>#REF!</v>
      </c>
      <c r="M107" s="43">
        <v>99.06</v>
      </c>
      <c r="N107" s="5"/>
    </row>
    <row r="108" spans="1:14" ht="76.5" x14ac:dyDescent="0.2">
      <c r="A108" s="36"/>
      <c r="B108" s="52" t="s">
        <v>217</v>
      </c>
      <c r="C108" s="35" t="s">
        <v>218</v>
      </c>
      <c r="D108" s="32" t="s">
        <v>206</v>
      </c>
      <c r="E108" s="31" t="e">
        <f>MC!#REF!</f>
        <v>#REF!</v>
      </c>
      <c r="F108" s="31">
        <f t="shared" si="2"/>
        <v>127.78</v>
      </c>
      <c r="G108" s="13" t="e">
        <f t="shared" si="3"/>
        <v>#REF!</v>
      </c>
      <c r="M108" s="43">
        <v>103.05</v>
      </c>
      <c r="N108" s="5"/>
    </row>
    <row r="109" spans="1:14" ht="76.5" x14ac:dyDescent="0.2">
      <c r="A109" s="36"/>
      <c r="B109" s="52" t="s">
        <v>219</v>
      </c>
      <c r="C109" s="35" t="s">
        <v>220</v>
      </c>
      <c r="D109" s="32" t="s">
        <v>206</v>
      </c>
      <c r="E109" s="31" t="e">
        <f>MC!#REF!</f>
        <v>#REF!</v>
      </c>
      <c r="F109" s="31">
        <f t="shared" si="2"/>
        <v>205.43</v>
      </c>
      <c r="G109" s="13" t="e">
        <f t="shared" si="3"/>
        <v>#REF!</v>
      </c>
      <c r="M109" s="43">
        <v>165.67</v>
      </c>
      <c r="N109" s="5"/>
    </row>
    <row r="110" spans="1:14" ht="102" x14ac:dyDescent="0.2">
      <c r="A110" s="36"/>
      <c r="B110" s="52" t="s">
        <v>221</v>
      </c>
      <c r="C110" s="35" t="s">
        <v>222</v>
      </c>
      <c r="D110" s="32" t="s">
        <v>206</v>
      </c>
      <c r="E110" s="31" t="e">
        <f>MC!#REF!</f>
        <v>#REF!</v>
      </c>
      <c r="F110" s="31">
        <f t="shared" si="2"/>
        <v>236.98</v>
      </c>
      <c r="G110" s="13" t="e">
        <f t="shared" si="3"/>
        <v>#REF!</v>
      </c>
      <c r="M110" s="43">
        <v>191.11</v>
      </c>
      <c r="N110" s="5"/>
    </row>
    <row r="111" spans="1:14" ht="64.5" customHeight="1" x14ac:dyDescent="0.2">
      <c r="A111" s="17"/>
      <c r="B111" s="52" t="s">
        <v>223</v>
      </c>
      <c r="C111" s="35" t="s">
        <v>224</v>
      </c>
      <c r="D111" s="32" t="s">
        <v>206</v>
      </c>
      <c r="E111" s="31" t="e">
        <f>MC!#REF!</f>
        <v>#REF!</v>
      </c>
      <c r="F111" s="31">
        <f t="shared" si="2"/>
        <v>114.75</v>
      </c>
      <c r="G111" s="13" t="e">
        <f t="shared" si="3"/>
        <v>#REF!</v>
      </c>
      <c r="M111" s="14">
        <v>92.54</v>
      </c>
      <c r="N111" s="5"/>
    </row>
    <row r="112" spans="1:14" x14ac:dyDescent="0.2">
      <c r="A112" s="17"/>
      <c r="B112" s="52"/>
      <c r="C112" s="15"/>
      <c r="D112" s="32"/>
      <c r="E112" s="31" t="e">
        <f>MC!#REF!</f>
        <v>#REF!</v>
      </c>
      <c r="F112" s="31">
        <f t="shared" si="2"/>
        <v>0</v>
      </c>
      <c r="G112" s="13" t="e">
        <f t="shared" si="3"/>
        <v>#REF!</v>
      </c>
      <c r="M112" s="14"/>
      <c r="N112" s="5"/>
    </row>
    <row r="113" spans="1:15" ht="45" x14ac:dyDescent="0.2">
      <c r="A113" s="17"/>
      <c r="B113" s="52" t="s">
        <v>225</v>
      </c>
      <c r="C113" s="35" t="s">
        <v>226</v>
      </c>
      <c r="D113" s="32" t="s">
        <v>48</v>
      </c>
      <c r="E113" s="31" t="e">
        <f>MC!#REF!</f>
        <v>#REF!</v>
      </c>
      <c r="F113" s="31">
        <f t="shared" si="2"/>
        <v>68.31</v>
      </c>
      <c r="G113" s="13" t="e">
        <f t="shared" si="3"/>
        <v>#REF!</v>
      </c>
      <c r="M113" s="14">
        <v>55.09</v>
      </c>
      <c r="N113" s="5"/>
    </row>
    <row r="114" spans="1:15" ht="90" customHeight="1" x14ac:dyDescent="0.2">
      <c r="A114" s="36"/>
      <c r="B114" s="52" t="s">
        <v>227</v>
      </c>
      <c r="C114" s="35" t="s">
        <v>228</v>
      </c>
      <c r="D114" s="32" t="s">
        <v>48</v>
      </c>
      <c r="E114" s="31" t="e">
        <f>MC!#REF!</f>
        <v>#REF!</v>
      </c>
      <c r="F114" s="31">
        <f t="shared" si="2"/>
        <v>42.8</v>
      </c>
      <c r="G114" s="13" t="e">
        <f t="shared" si="3"/>
        <v>#REF!</v>
      </c>
      <c r="M114" s="14">
        <v>34.520000000000003</v>
      </c>
      <c r="N114" s="5"/>
    </row>
    <row r="115" spans="1:15" ht="76.5" x14ac:dyDescent="0.2">
      <c r="A115" s="36"/>
      <c r="B115" s="52" t="s">
        <v>229</v>
      </c>
      <c r="C115" s="35" t="s">
        <v>230</v>
      </c>
      <c r="D115" s="32" t="s">
        <v>48</v>
      </c>
      <c r="E115" s="31" t="e">
        <f>MC!#REF!</f>
        <v>#REF!</v>
      </c>
      <c r="F115" s="31">
        <f t="shared" si="2"/>
        <v>430.22</v>
      </c>
      <c r="G115" s="13" t="e">
        <f t="shared" si="3"/>
        <v>#REF!</v>
      </c>
      <c r="M115" s="14">
        <v>346.95</v>
      </c>
      <c r="N115" s="5"/>
    </row>
    <row r="116" spans="1:15" ht="76.5" x14ac:dyDescent="0.2">
      <c r="A116" s="36"/>
      <c r="B116" s="52" t="s">
        <v>231</v>
      </c>
      <c r="C116" s="35" t="s">
        <v>232</v>
      </c>
      <c r="D116" s="32" t="s">
        <v>48</v>
      </c>
      <c r="E116" s="31" t="e">
        <f>MC!#REF!</f>
        <v>#REF!</v>
      </c>
      <c r="F116" s="31">
        <f t="shared" si="2"/>
        <v>470.46</v>
      </c>
      <c r="G116" s="13" t="e">
        <f t="shared" si="3"/>
        <v>#REF!</v>
      </c>
      <c r="M116" s="14">
        <v>379.4</v>
      </c>
      <c r="N116" s="5"/>
    </row>
    <row r="117" spans="1:15" ht="51" x14ac:dyDescent="0.2">
      <c r="A117" s="36"/>
      <c r="B117" s="52" t="s">
        <v>233</v>
      </c>
      <c r="C117" s="35" t="s">
        <v>234</v>
      </c>
      <c r="D117" s="32" t="s">
        <v>48</v>
      </c>
      <c r="E117" s="31" t="e">
        <f>MC!#REF!</f>
        <v>#REF!</v>
      </c>
      <c r="F117" s="31">
        <f t="shared" si="2"/>
        <v>11.88</v>
      </c>
      <c r="G117" s="13" t="e">
        <f t="shared" si="3"/>
        <v>#REF!</v>
      </c>
      <c r="M117" s="14">
        <v>9.58</v>
      </c>
      <c r="N117" s="5"/>
    </row>
    <row r="118" spans="1:15" ht="52.5" customHeight="1" x14ac:dyDescent="0.2">
      <c r="A118" s="36"/>
      <c r="B118" s="52" t="s">
        <v>235</v>
      </c>
      <c r="C118" s="35" t="s">
        <v>236</v>
      </c>
      <c r="D118" s="32" t="s">
        <v>237</v>
      </c>
      <c r="E118" s="31" t="e">
        <f>MC!#REF!</f>
        <v>#REF!</v>
      </c>
      <c r="F118" s="31">
        <f t="shared" si="2"/>
        <v>68.180000000000007</v>
      </c>
      <c r="G118" s="13" t="e">
        <f t="shared" si="3"/>
        <v>#REF!</v>
      </c>
      <c r="M118" s="14">
        <v>54.98</v>
      </c>
      <c r="N118" s="5"/>
    </row>
    <row r="119" spans="1:15" ht="52.5" customHeight="1" x14ac:dyDescent="0.2">
      <c r="A119" s="36"/>
      <c r="B119" s="52" t="s">
        <v>238</v>
      </c>
      <c r="C119" s="35" t="s">
        <v>239</v>
      </c>
      <c r="D119" s="32" t="s">
        <v>237</v>
      </c>
      <c r="E119" s="31" t="e">
        <f>MC!#REF!</f>
        <v>#REF!</v>
      </c>
      <c r="F119" s="31">
        <f t="shared" si="2"/>
        <v>78.89</v>
      </c>
      <c r="G119" s="13" t="e">
        <f t="shared" si="3"/>
        <v>#REF!</v>
      </c>
      <c r="M119" s="14">
        <v>63.62</v>
      </c>
      <c r="N119" s="5"/>
    </row>
    <row r="120" spans="1:15" ht="51" customHeight="1" x14ac:dyDescent="0.2">
      <c r="A120" s="36"/>
      <c r="B120" s="52" t="s">
        <v>240</v>
      </c>
      <c r="C120" s="35" t="s">
        <v>241</v>
      </c>
      <c r="D120" s="32" t="s">
        <v>237</v>
      </c>
      <c r="E120" s="31" t="e">
        <f>MC!#REF!</f>
        <v>#REF!</v>
      </c>
      <c r="F120" s="31">
        <f t="shared" si="2"/>
        <v>112.1</v>
      </c>
      <c r="G120" s="13" t="e">
        <f t="shared" si="3"/>
        <v>#REF!</v>
      </c>
      <c r="M120" s="14">
        <v>90.4</v>
      </c>
      <c r="N120" s="5"/>
    </row>
    <row r="121" spans="1:15" ht="45" x14ac:dyDescent="0.2">
      <c r="A121" s="36"/>
      <c r="B121" s="52" t="s">
        <v>242</v>
      </c>
      <c r="C121" s="35" t="s">
        <v>243</v>
      </c>
      <c r="D121" s="32" t="s">
        <v>237</v>
      </c>
      <c r="E121" s="31" t="e">
        <f>MC!#REF!</f>
        <v>#REF!</v>
      </c>
      <c r="F121" s="31">
        <f t="shared" si="2"/>
        <v>25.54</v>
      </c>
      <c r="G121" s="13" t="e">
        <f t="shared" si="3"/>
        <v>#REF!</v>
      </c>
      <c r="M121" s="14">
        <v>20.6</v>
      </c>
      <c r="N121" s="5"/>
    </row>
    <row r="122" spans="1:15" ht="45" x14ac:dyDescent="0.2">
      <c r="A122" s="17"/>
      <c r="B122" s="52" t="s">
        <v>244</v>
      </c>
      <c r="C122" s="35" t="s">
        <v>245</v>
      </c>
      <c r="D122" s="32" t="s">
        <v>48</v>
      </c>
      <c r="E122" s="31" t="e">
        <f>MC!#REF!</f>
        <v>#REF!</v>
      </c>
      <c r="F122" s="31">
        <f t="shared" si="2"/>
        <v>998.26</v>
      </c>
      <c r="G122" s="13" t="e">
        <f t="shared" si="3"/>
        <v>#REF!</v>
      </c>
      <c r="M122" s="14">
        <v>805.05</v>
      </c>
      <c r="N122" s="5"/>
    </row>
    <row r="123" spans="1:15" ht="25.5" x14ac:dyDescent="0.2">
      <c r="A123" s="36"/>
      <c r="B123" s="52" t="s">
        <v>246</v>
      </c>
      <c r="C123" s="35" t="s">
        <v>247</v>
      </c>
      <c r="D123" s="32" t="s">
        <v>48</v>
      </c>
      <c r="E123" s="31" t="e">
        <f>MC!#REF!</f>
        <v>#REF!</v>
      </c>
      <c r="F123" s="31">
        <f t="shared" si="2"/>
        <v>1336.58</v>
      </c>
      <c r="G123" s="13" t="e">
        <f t="shared" si="3"/>
        <v>#REF!</v>
      </c>
      <c r="M123" s="43">
        <v>1077.8899999999999</v>
      </c>
      <c r="N123" s="5"/>
    </row>
    <row r="124" spans="1:15" x14ac:dyDescent="0.2">
      <c r="A124" s="36"/>
      <c r="B124" s="52"/>
      <c r="C124" s="35"/>
      <c r="D124" s="32"/>
      <c r="E124" s="31" t="e">
        <f>MC!#REF!</f>
        <v>#REF!</v>
      </c>
      <c r="F124" s="31">
        <f t="shared" si="2"/>
        <v>0</v>
      </c>
      <c r="G124" s="13" t="e">
        <f t="shared" si="3"/>
        <v>#REF!</v>
      </c>
      <c r="M124" s="14"/>
      <c r="N124" s="5"/>
    </row>
    <row r="125" spans="1:15" ht="45" x14ac:dyDescent="0.2">
      <c r="A125" s="17"/>
      <c r="B125" s="55" t="s">
        <v>204</v>
      </c>
      <c r="C125" s="38" t="s">
        <v>248</v>
      </c>
      <c r="D125" s="32" t="s">
        <v>206</v>
      </c>
      <c r="E125" s="31" t="e">
        <f>MC!#REF!</f>
        <v>#REF!</v>
      </c>
      <c r="F125" s="31">
        <f t="shared" si="2"/>
        <v>23.75</v>
      </c>
      <c r="G125" s="13" t="e">
        <f t="shared" si="3"/>
        <v>#REF!</v>
      </c>
      <c r="M125" s="14">
        <f t="shared" ref="M125:M126" si="4">ROUND(N125*0.3,2)</f>
        <v>19.149999999999999</v>
      </c>
      <c r="N125" s="5">
        <v>63.82</v>
      </c>
      <c r="O125" s="33"/>
    </row>
    <row r="126" spans="1:15" ht="45" x14ac:dyDescent="0.2">
      <c r="A126" s="17"/>
      <c r="B126" s="55" t="s">
        <v>209</v>
      </c>
      <c r="C126" s="38" t="s">
        <v>249</v>
      </c>
      <c r="D126" s="32" t="s">
        <v>206</v>
      </c>
      <c r="E126" s="31" t="e">
        <f>MC!#REF!</f>
        <v>#REF!</v>
      </c>
      <c r="F126" s="31">
        <f t="shared" si="2"/>
        <v>20.190000000000001</v>
      </c>
      <c r="G126" s="13" t="e">
        <f t="shared" si="3"/>
        <v>#REF!</v>
      </c>
      <c r="M126" s="14">
        <f t="shared" si="4"/>
        <v>16.28</v>
      </c>
      <c r="N126" s="5">
        <v>54.27</v>
      </c>
      <c r="O126" s="33"/>
    </row>
    <row r="127" spans="1:15" ht="45" x14ac:dyDescent="0.2">
      <c r="A127" s="17"/>
      <c r="B127" s="55" t="s">
        <v>217</v>
      </c>
      <c r="C127" s="35" t="s">
        <v>250</v>
      </c>
      <c r="D127" s="32" t="s">
        <v>206</v>
      </c>
      <c r="E127" s="31" t="e">
        <f>MC!#REF!</f>
        <v>#REF!</v>
      </c>
      <c r="F127" s="31">
        <f t="shared" si="2"/>
        <v>38.340000000000003</v>
      </c>
      <c r="G127" s="13" t="e">
        <f t="shared" si="3"/>
        <v>#REF!</v>
      </c>
      <c r="M127" s="14">
        <f>ROUND(N127*0.3,2)</f>
        <v>30.92</v>
      </c>
      <c r="N127" s="5">
        <v>103.05</v>
      </c>
      <c r="O127" s="33"/>
    </row>
    <row r="128" spans="1:15" ht="63.75" x14ac:dyDescent="0.2">
      <c r="A128" s="17"/>
      <c r="B128" s="52" t="s">
        <v>251</v>
      </c>
      <c r="C128" s="35" t="s">
        <v>252</v>
      </c>
      <c r="D128" s="32" t="s">
        <v>206</v>
      </c>
      <c r="E128" s="31" t="e">
        <f>MC!#REF!</f>
        <v>#REF!</v>
      </c>
      <c r="F128" s="31">
        <f t="shared" si="2"/>
        <v>177.7</v>
      </c>
      <c r="G128" s="13" t="e">
        <f t="shared" si="3"/>
        <v>#REF!</v>
      </c>
      <c r="M128" s="43">
        <v>143.31</v>
      </c>
      <c r="N128" s="5"/>
    </row>
    <row r="129" spans="1:15" ht="45" x14ac:dyDescent="0.2">
      <c r="A129" s="17"/>
      <c r="B129" s="52" t="s">
        <v>253</v>
      </c>
      <c r="C129" s="35" t="s">
        <v>254</v>
      </c>
      <c r="D129" s="32" t="s">
        <v>106</v>
      </c>
      <c r="E129" s="31" t="e">
        <f>MC!#REF!</f>
        <v>#REF!</v>
      </c>
      <c r="F129" s="31">
        <f t="shared" si="2"/>
        <v>8.36</v>
      </c>
      <c r="G129" s="13" t="e">
        <f t="shared" si="3"/>
        <v>#REF!</v>
      </c>
      <c r="M129" s="14">
        <v>6.74</v>
      </c>
      <c r="N129" s="5"/>
    </row>
    <row r="130" spans="1:15" ht="45" x14ac:dyDescent="0.2">
      <c r="A130" s="17"/>
      <c r="B130" s="52" t="s">
        <v>255</v>
      </c>
      <c r="C130" s="38" t="s">
        <v>256</v>
      </c>
      <c r="D130" s="32" t="s">
        <v>106</v>
      </c>
      <c r="E130" s="31" t="e">
        <f>MC!#REF!</f>
        <v>#REF!</v>
      </c>
      <c r="F130" s="31">
        <f t="shared" si="2"/>
        <v>9.75</v>
      </c>
      <c r="G130" s="13" t="e">
        <f t="shared" si="3"/>
        <v>#REF!</v>
      </c>
      <c r="M130" s="14">
        <v>7.86</v>
      </c>
      <c r="N130" s="5"/>
    </row>
    <row r="131" spans="1:15" ht="45" x14ac:dyDescent="0.2">
      <c r="A131" s="17"/>
      <c r="B131" s="52" t="s">
        <v>257</v>
      </c>
      <c r="C131" s="38" t="s">
        <v>258</v>
      </c>
      <c r="D131" s="32" t="s">
        <v>106</v>
      </c>
      <c r="E131" s="31" t="e">
        <f>MC!#REF!</f>
        <v>#REF!</v>
      </c>
      <c r="F131" s="31">
        <f t="shared" si="2"/>
        <v>2.96</v>
      </c>
      <c r="G131" s="13" t="e">
        <f t="shared" si="3"/>
        <v>#REF!</v>
      </c>
      <c r="M131" s="14">
        <v>2.39</v>
      </c>
      <c r="N131" s="5"/>
    </row>
    <row r="132" spans="1:15" ht="45" x14ac:dyDescent="0.2">
      <c r="A132" s="17"/>
      <c r="B132" s="52" t="s">
        <v>259</v>
      </c>
      <c r="C132" s="35" t="s">
        <v>260</v>
      </c>
      <c r="D132" s="32" t="s">
        <v>106</v>
      </c>
      <c r="E132" s="31" t="e">
        <f>MC!#REF!</f>
        <v>#REF!</v>
      </c>
      <c r="F132" s="31">
        <f t="shared" si="2"/>
        <v>10.58</v>
      </c>
      <c r="G132" s="13" t="e">
        <f t="shared" si="3"/>
        <v>#REF!</v>
      </c>
      <c r="M132" s="14">
        <v>8.5299999999999994</v>
      </c>
      <c r="N132" s="5"/>
    </row>
    <row r="133" spans="1:15" ht="45" x14ac:dyDescent="0.2">
      <c r="A133" s="17"/>
      <c r="B133" s="52" t="s">
        <v>261</v>
      </c>
      <c r="C133" s="15" t="s">
        <v>262</v>
      </c>
      <c r="D133" s="32" t="s">
        <v>48</v>
      </c>
      <c r="E133" s="31" t="e">
        <f>MC!#REF!</f>
        <v>#REF!</v>
      </c>
      <c r="F133" s="31">
        <f t="shared" si="2"/>
        <v>76.25</v>
      </c>
      <c r="G133" s="13" t="e">
        <f t="shared" si="3"/>
        <v>#REF!</v>
      </c>
      <c r="M133" s="14">
        <v>61.49</v>
      </c>
      <c r="N133" s="5"/>
    </row>
    <row r="134" spans="1:15" ht="45" x14ac:dyDescent="0.2">
      <c r="A134" s="17"/>
      <c r="B134" s="52" t="s">
        <v>263</v>
      </c>
      <c r="C134" s="35" t="s">
        <v>264</v>
      </c>
      <c r="D134" s="32" t="s">
        <v>48</v>
      </c>
      <c r="E134" s="31" t="e">
        <f>MC!#REF!</f>
        <v>#REF!</v>
      </c>
      <c r="F134" s="31">
        <f t="shared" si="2"/>
        <v>123.23</v>
      </c>
      <c r="G134" s="13" t="e">
        <f t="shared" si="3"/>
        <v>#REF!</v>
      </c>
      <c r="M134" s="14">
        <v>99.38</v>
      </c>
      <c r="N134" s="5"/>
    </row>
    <row r="135" spans="1:15" ht="45" x14ac:dyDescent="0.2">
      <c r="A135" s="17"/>
      <c r="B135" s="52" t="s">
        <v>265</v>
      </c>
      <c r="C135" s="15" t="s">
        <v>266</v>
      </c>
      <c r="D135" s="32" t="s">
        <v>48</v>
      </c>
      <c r="E135" s="31" t="e">
        <f>MC!#REF!</f>
        <v>#REF!</v>
      </c>
      <c r="F135" s="31">
        <f t="shared" si="2"/>
        <v>6.57</v>
      </c>
      <c r="G135" s="13" t="e">
        <f t="shared" si="3"/>
        <v>#REF!</v>
      </c>
      <c r="M135" s="14">
        <v>5.3</v>
      </c>
      <c r="N135" s="5"/>
    </row>
    <row r="136" spans="1:15" ht="51" x14ac:dyDescent="0.2">
      <c r="A136" s="17"/>
      <c r="B136" s="52" t="s">
        <v>267</v>
      </c>
      <c r="C136" s="35" t="s">
        <v>268</v>
      </c>
      <c r="D136" s="32" t="s">
        <v>48</v>
      </c>
      <c r="E136" s="31" t="e">
        <f>MC!#REF!</f>
        <v>#REF!</v>
      </c>
      <c r="F136" s="31">
        <f t="shared" si="2"/>
        <v>161.61000000000001</v>
      </c>
      <c r="G136" s="13" t="e">
        <f t="shared" si="3"/>
        <v>#REF!</v>
      </c>
      <c r="M136" s="43">
        <v>130.33000000000001</v>
      </c>
      <c r="N136" s="5"/>
    </row>
    <row r="137" spans="1:15" x14ac:dyDescent="0.2">
      <c r="A137" s="17"/>
      <c r="B137" s="52"/>
      <c r="C137" s="15"/>
      <c r="D137" s="32"/>
      <c r="E137" s="31" t="e">
        <f>MC!#REF!</f>
        <v>#REF!</v>
      </c>
      <c r="F137" s="31">
        <f t="shared" si="2"/>
        <v>0</v>
      </c>
      <c r="G137" s="13" t="e">
        <f t="shared" si="3"/>
        <v>#REF!</v>
      </c>
      <c r="M137" s="14"/>
      <c r="N137" s="5"/>
    </row>
    <row r="138" spans="1:15" x14ac:dyDescent="0.2">
      <c r="A138" s="17"/>
      <c r="B138" s="52"/>
      <c r="C138" s="15"/>
      <c r="D138" s="32"/>
      <c r="E138" s="31" t="e">
        <f>MC!#REF!</f>
        <v>#REF!</v>
      </c>
      <c r="F138" s="31">
        <f t="shared" ref="F138:F190" si="5">ROUND(M138*1.24,2)</f>
        <v>0</v>
      </c>
      <c r="G138" s="13" t="e">
        <f t="shared" si="3"/>
        <v>#REF!</v>
      </c>
      <c r="M138" s="14"/>
      <c r="N138" s="5"/>
    </row>
    <row r="139" spans="1:15" x14ac:dyDescent="0.2">
      <c r="A139" s="10" t="s">
        <v>269</v>
      </c>
      <c r="B139" s="54"/>
      <c r="C139" s="18" t="s">
        <v>270</v>
      </c>
      <c r="D139" s="19"/>
      <c r="E139" s="20"/>
      <c r="F139" s="31">
        <f t="shared" si="5"/>
        <v>0</v>
      </c>
      <c r="G139" s="27" t="e">
        <f>SUM(G140:G181)</f>
        <v>#REF!</v>
      </c>
      <c r="M139" s="21"/>
      <c r="N139" s="5"/>
    </row>
    <row r="140" spans="1:15" ht="45" x14ac:dyDescent="0.2">
      <c r="A140" s="36"/>
      <c r="B140" s="55" t="s">
        <v>271</v>
      </c>
      <c r="C140" s="35" t="s">
        <v>272</v>
      </c>
      <c r="D140" s="32" t="s">
        <v>206</v>
      </c>
      <c r="E140" s="31" t="e">
        <f>MC!#REF!</f>
        <v>#REF!</v>
      </c>
      <c r="F140" s="31">
        <f t="shared" si="5"/>
        <v>18.440000000000001</v>
      </c>
      <c r="G140" s="13" t="e">
        <f t="shared" si="3"/>
        <v>#REF!</v>
      </c>
      <c r="M140" s="14">
        <f t="shared" ref="M140" si="6">ROUND(N140*0.3,2)</f>
        <v>14.87</v>
      </c>
      <c r="N140" s="5">
        <v>49.58</v>
      </c>
      <c r="O140" s="33"/>
    </row>
    <row r="141" spans="1:15" ht="51" x14ac:dyDescent="0.2">
      <c r="A141" s="36"/>
      <c r="B141" s="52" t="s">
        <v>273</v>
      </c>
      <c r="C141" s="34" t="s">
        <v>274</v>
      </c>
      <c r="D141" s="32" t="s">
        <v>206</v>
      </c>
      <c r="E141" s="31" t="e">
        <f>MC!#REF!</f>
        <v>#REF!</v>
      </c>
      <c r="F141" s="31">
        <f t="shared" si="5"/>
        <v>69.739999999999995</v>
      </c>
      <c r="G141" s="13" t="e">
        <f t="shared" si="3"/>
        <v>#REF!</v>
      </c>
      <c r="M141" s="43">
        <v>56.24</v>
      </c>
      <c r="N141" s="5"/>
      <c r="O141" s="33"/>
    </row>
    <row r="142" spans="1:15" ht="51" x14ac:dyDescent="0.2">
      <c r="A142" s="36"/>
      <c r="B142" s="52" t="s">
        <v>275</v>
      </c>
      <c r="C142" s="34" t="s">
        <v>276</v>
      </c>
      <c r="D142" s="32" t="s">
        <v>206</v>
      </c>
      <c r="E142" s="31" t="e">
        <f>MC!#REF!</f>
        <v>#REF!</v>
      </c>
      <c r="F142" s="31">
        <f t="shared" si="5"/>
        <v>65.14</v>
      </c>
      <c r="G142" s="13" t="e">
        <f t="shared" si="3"/>
        <v>#REF!</v>
      </c>
      <c r="M142" s="43">
        <v>52.53</v>
      </c>
      <c r="N142" s="5"/>
    </row>
    <row r="143" spans="1:15" ht="51" x14ac:dyDescent="0.2">
      <c r="A143" s="36"/>
      <c r="B143" s="52" t="s">
        <v>271</v>
      </c>
      <c r="C143" s="34" t="s">
        <v>277</v>
      </c>
      <c r="D143" s="32" t="s">
        <v>206</v>
      </c>
      <c r="E143" s="31" t="e">
        <f>MC!#REF!</f>
        <v>#REF!</v>
      </c>
      <c r="F143" s="31">
        <f t="shared" si="5"/>
        <v>61.48</v>
      </c>
      <c r="G143" s="13" t="e">
        <f t="shared" si="3"/>
        <v>#REF!</v>
      </c>
      <c r="M143" s="43">
        <v>49.58</v>
      </c>
      <c r="N143" s="5"/>
    </row>
    <row r="144" spans="1:15" ht="52.5" customHeight="1" x14ac:dyDescent="0.2">
      <c r="A144" s="36"/>
      <c r="B144" s="52" t="s">
        <v>278</v>
      </c>
      <c r="C144" s="34" t="s">
        <v>279</v>
      </c>
      <c r="D144" s="32" t="s">
        <v>206</v>
      </c>
      <c r="E144" s="31" t="e">
        <f>MC!#REF!</f>
        <v>#REF!</v>
      </c>
      <c r="F144" s="31">
        <f t="shared" si="5"/>
        <v>69.2</v>
      </c>
      <c r="G144" s="13" t="e">
        <f t="shared" ref="G144:G190" si="7">ROUND(F144*E144,2)</f>
        <v>#REF!</v>
      </c>
      <c r="M144" s="43">
        <v>55.81</v>
      </c>
      <c r="N144" s="5"/>
    </row>
    <row r="145" spans="1:15" ht="45" x14ac:dyDescent="0.2">
      <c r="A145" s="36"/>
      <c r="B145" s="52" t="s">
        <v>280</v>
      </c>
      <c r="C145" s="35" t="s">
        <v>281</v>
      </c>
      <c r="D145" s="32" t="s">
        <v>206</v>
      </c>
      <c r="E145" s="31" t="e">
        <f>MC!#REF!</f>
        <v>#REF!</v>
      </c>
      <c r="F145" s="31">
        <f t="shared" si="5"/>
        <v>14.27</v>
      </c>
      <c r="G145" s="13" t="e">
        <f t="shared" si="7"/>
        <v>#REF!</v>
      </c>
      <c r="M145" s="14">
        <f t="shared" ref="M145" si="8">ROUND(N145*0.3,2)</f>
        <v>11.51</v>
      </c>
      <c r="N145" s="5">
        <v>38.369999999999997</v>
      </c>
      <c r="O145" s="33"/>
    </row>
    <row r="146" spans="1:15" ht="52.5" customHeight="1" x14ac:dyDescent="0.2">
      <c r="A146" s="36"/>
      <c r="B146" s="52" t="s">
        <v>280</v>
      </c>
      <c r="C146" s="34" t="s">
        <v>282</v>
      </c>
      <c r="D146" s="32" t="s">
        <v>206</v>
      </c>
      <c r="E146" s="31" t="e">
        <f>MC!#REF!</f>
        <v>#REF!</v>
      </c>
      <c r="F146" s="31">
        <f t="shared" si="5"/>
        <v>47.58</v>
      </c>
      <c r="G146" s="13" t="e">
        <f t="shared" si="7"/>
        <v>#REF!</v>
      </c>
      <c r="M146" s="43">
        <v>38.369999999999997</v>
      </c>
      <c r="N146" s="5"/>
    </row>
    <row r="147" spans="1:15" ht="45" x14ac:dyDescent="0.2">
      <c r="A147" s="36"/>
      <c r="B147" s="52" t="s">
        <v>283</v>
      </c>
      <c r="C147" s="35" t="s">
        <v>284</v>
      </c>
      <c r="D147" s="32" t="s">
        <v>106</v>
      </c>
      <c r="E147" s="31" t="e">
        <f>MC!#REF!</f>
        <v>#REF!</v>
      </c>
      <c r="F147" s="31">
        <f t="shared" si="5"/>
        <v>23.82</v>
      </c>
      <c r="G147" s="13" t="e">
        <f t="shared" si="7"/>
        <v>#REF!</v>
      </c>
      <c r="M147" s="14">
        <v>19.21</v>
      </c>
      <c r="N147" s="5"/>
    </row>
    <row r="148" spans="1:15" ht="102" x14ac:dyDescent="0.2">
      <c r="A148" s="36"/>
      <c r="B148" s="52" t="s">
        <v>285</v>
      </c>
      <c r="C148" s="34" t="s">
        <v>286</v>
      </c>
      <c r="D148" s="32" t="s">
        <v>48</v>
      </c>
      <c r="E148" s="31" t="e">
        <f>MC!#REF!</f>
        <v>#REF!</v>
      </c>
      <c r="F148" s="31">
        <f t="shared" si="5"/>
        <v>132.77000000000001</v>
      </c>
      <c r="G148" s="13" t="e">
        <f t="shared" si="7"/>
        <v>#REF!</v>
      </c>
      <c r="M148" s="14">
        <v>107.07</v>
      </c>
      <c r="N148" s="5"/>
    </row>
    <row r="149" spans="1:15" ht="51" x14ac:dyDescent="0.2">
      <c r="A149" s="36"/>
      <c r="B149" s="52" t="s">
        <v>287</v>
      </c>
      <c r="C149" s="34" t="s">
        <v>288</v>
      </c>
      <c r="D149" s="32" t="s">
        <v>237</v>
      </c>
      <c r="E149" s="31" t="e">
        <f>MC!#REF!</f>
        <v>#REF!</v>
      </c>
      <c r="F149" s="31">
        <f t="shared" si="5"/>
        <v>230.5</v>
      </c>
      <c r="G149" s="13" t="e">
        <f t="shared" si="7"/>
        <v>#REF!</v>
      </c>
      <c r="M149" s="14">
        <v>185.89</v>
      </c>
      <c r="N149" s="5"/>
    </row>
    <row r="150" spans="1:15" ht="45" x14ac:dyDescent="0.2">
      <c r="A150" s="36"/>
      <c r="B150" s="52" t="s">
        <v>289</v>
      </c>
      <c r="C150" s="35" t="s">
        <v>290</v>
      </c>
      <c r="D150" s="32" t="s">
        <v>237</v>
      </c>
      <c r="E150" s="31" t="e">
        <f>MC!#REF!</f>
        <v>#REF!</v>
      </c>
      <c r="F150" s="31">
        <f t="shared" si="5"/>
        <v>338.05</v>
      </c>
      <c r="G150" s="13" t="e">
        <f t="shared" si="7"/>
        <v>#REF!</v>
      </c>
      <c r="M150" s="14">
        <v>272.62</v>
      </c>
      <c r="N150" s="5"/>
    </row>
    <row r="151" spans="1:15" ht="51" x14ac:dyDescent="0.2">
      <c r="A151" s="36"/>
      <c r="B151" s="52" t="s">
        <v>291</v>
      </c>
      <c r="C151" s="34" t="s">
        <v>292</v>
      </c>
      <c r="D151" s="32" t="s">
        <v>237</v>
      </c>
      <c r="E151" s="31" t="e">
        <f>MC!#REF!</f>
        <v>#REF!</v>
      </c>
      <c r="F151" s="31">
        <f t="shared" si="5"/>
        <v>78.849999999999994</v>
      </c>
      <c r="G151" s="13" t="e">
        <f t="shared" si="7"/>
        <v>#REF!</v>
      </c>
      <c r="M151" s="14">
        <v>63.59</v>
      </c>
      <c r="N151" s="5"/>
    </row>
    <row r="152" spans="1:15" ht="76.5" x14ac:dyDescent="0.2">
      <c r="A152" s="36"/>
      <c r="B152" s="52" t="s">
        <v>293</v>
      </c>
      <c r="C152" s="37" t="s">
        <v>294</v>
      </c>
      <c r="D152" s="32" t="s">
        <v>237</v>
      </c>
      <c r="E152" s="31" t="e">
        <f>MC!#REF!</f>
        <v>#REF!</v>
      </c>
      <c r="F152" s="31">
        <f t="shared" si="5"/>
        <v>316.04000000000002</v>
      </c>
      <c r="G152" s="13" t="e">
        <f t="shared" si="7"/>
        <v>#REF!</v>
      </c>
      <c r="M152" s="47">
        <v>254.87</v>
      </c>
      <c r="N152" s="5"/>
    </row>
    <row r="153" spans="1:15" ht="45" x14ac:dyDescent="0.2">
      <c r="A153" s="36"/>
      <c r="B153" s="52" t="s">
        <v>295</v>
      </c>
      <c r="C153" s="34" t="s">
        <v>296</v>
      </c>
      <c r="D153" s="32" t="s">
        <v>48</v>
      </c>
      <c r="E153" s="31" t="e">
        <f>MC!#REF!</f>
        <v>#REF!</v>
      </c>
      <c r="F153" s="31">
        <f t="shared" si="5"/>
        <v>28.88</v>
      </c>
      <c r="G153" s="13" t="e">
        <f t="shared" si="7"/>
        <v>#REF!</v>
      </c>
      <c r="M153" s="47">
        <v>23.29</v>
      </c>
      <c r="N153" s="5"/>
    </row>
    <row r="154" spans="1:15" ht="45" x14ac:dyDescent="0.2">
      <c r="A154" s="36"/>
      <c r="B154" s="52" t="s">
        <v>297</v>
      </c>
      <c r="C154" s="34" t="s">
        <v>298</v>
      </c>
      <c r="D154" s="32" t="s">
        <v>48</v>
      </c>
      <c r="E154" s="31" t="e">
        <f>MC!#REF!</f>
        <v>#REF!</v>
      </c>
      <c r="F154" s="31">
        <f t="shared" si="5"/>
        <v>18.3</v>
      </c>
      <c r="G154" s="13" t="e">
        <f t="shared" si="7"/>
        <v>#REF!</v>
      </c>
      <c r="M154" s="14">
        <v>14.76</v>
      </c>
      <c r="N154" s="5"/>
    </row>
    <row r="155" spans="1:15" ht="45" x14ac:dyDescent="0.2">
      <c r="A155" s="36"/>
      <c r="B155" s="52" t="s">
        <v>299</v>
      </c>
      <c r="C155" s="34" t="s">
        <v>300</v>
      </c>
      <c r="D155" s="32" t="s">
        <v>48</v>
      </c>
      <c r="E155" s="31" t="e">
        <f>MC!#REF!</f>
        <v>#REF!</v>
      </c>
      <c r="F155" s="31">
        <f t="shared" si="5"/>
        <v>30.93</v>
      </c>
      <c r="G155" s="13" t="e">
        <f t="shared" si="7"/>
        <v>#REF!</v>
      </c>
      <c r="M155" s="14">
        <v>24.94</v>
      </c>
      <c r="N155" s="5"/>
    </row>
    <row r="156" spans="1:15" ht="76.5" x14ac:dyDescent="0.2">
      <c r="A156" s="36"/>
      <c r="B156" s="52" t="s">
        <v>301</v>
      </c>
      <c r="C156" s="34" t="s">
        <v>302</v>
      </c>
      <c r="D156" s="32" t="s">
        <v>237</v>
      </c>
      <c r="E156" s="31" t="e">
        <f>MC!#REF!</f>
        <v>#REF!</v>
      </c>
      <c r="F156" s="31">
        <f t="shared" si="5"/>
        <v>158.94</v>
      </c>
      <c r="G156" s="13" t="e">
        <f t="shared" si="7"/>
        <v>#REF!</v>
      </c>
      <c r="M156" s="14">
        <v>128.18</v>
      </c>
      <c r="N156" s="5"/>
    </row>
    <row r="157" spans="1:15" ht="38.25" x14ac:dyDescent="0.2">
      <c r="A157" s="36"/>
      <c r="B157" s="52" t="s">
        <v>303</v>
      </c>
      <c r="C157" s="34" t="s">
        <v>304</v>
      </c>
      <c r="D157" s="32" t="s">
        <v>48</v>
      </c>
      <c r="E157" s="31" t="e">
        <f>MC!#REF!</f>
        <v>#REF!</v>
      </c>
      <c r="F157" s="31">
        <f t="shared" si="5"/>
        <v>43.02</v>
      </c>
      <c r="G157" s="13" t="e">
        <f t="shared" si="7"/>
        <v>#REF!</v>
      </c>
      <c r="M157" s="14">
        <v>34.69</v>
      </c>
      <c r="N157" s="5"/>
    </row>
    <row r="158" spans="1:15" ht="45" x14ac:dyDescent="0.2">
      <c r="A158" s="36"/>
      <c r="B158" s="52" t="s">
        <v>305</v>
      </c>
      <c r="C158" s="34" t="s">
        <v>306</v>
      </c>
      <c r="D158" s="32" t="s">
        <v>48</v>
      </c>
      <c r="E158" s="31" t="e">
        <f>MC!#REF!</f>
        <v>#REF!</v>
      </c>
      <c r="F158" s="31">
        <f t="shared" si="5"/>
        <v>13.66</v>
      </c>
      <c r="G158" s="13" t="e">
        <f t="shared" si="7"/>
        <v>#REF!</v>
      </c>
      <c r="M158" s="14">
        <v>11.02</v>
      </c>
      <c r="N158" s="5"/>
    </row>
    <row r="159" spans="1:15" ht="89.25" x14ac:dyDescent="0.2">
      <c r="A159" s="36"/>
      <c r="B159" s="52" t="s">
        <v>307</v>
      </c>
      <c r="C159" s="34" t="s">
        <v>308</v>
      </c>
      <c r="D159" s="32" t="s">
        <v>237</v>
      </c>
      <c r="E159" s="31" t="e">
        <f>MC!#REF!</f>
        <v>#REF!</v>
      </c>
      <c r="F159" s="31">
        <f t="shared" si="5"/>
        <v>61.18</v>
      </c>
      <c r="G159" s="13" t="e">
        <f t="shared" si="7"/>
        <v>#REF!</v>
      </c>
      <c r="M159" s="14">
        <v>49.34</v>
      </c>
      <c r="N159" s="5"/>
    </row>
    <row r="160" spans="1:15" ht="51" x14ac:dyDescent="0.2">
      <c r="A160" s="36"/>
      <c r="B160" s="52" t="s">
        <v>309</v>
      </c>
      <c r="C160" s="34" t="s">
        <v>310</v>
      </c>
      <c r="D160" s="32" t="s">
        <v>48</v>
      </c>
      <c r="E160" s="31" t="e">
        <f>MC!#REF!</f>
        <v>#REF!</v>
      </c>
      <c r="F160" s="31">
        <f t="shared" si="5"/>
        <v>131.55000000000001</v>
      </c>
      <c r="G160" s="13" t="e">
        <f t="shared" si="7"/>
        <v>#REF!</v>
      </c>
      <c r="M160" s="47">
        <v>106.09</v>
      </c>
      <c r="N160" s="5"/>
    </row>
    <row r="161" spans="1:15" ht="51" x14ac:dyDescent="0.2">
      <c r="A161" s="36"/>
      <c r="B161" s="52" t="s">
        <v>311</v>
      </c>
      <c r="C161" s="34" t="s">
        <v>312</v>
      </c>
      <c r="D161" s="32" t="s">
        <v>48</v>
      </c>
      <c r="E161" s="31" t="e">
        <f>MC!#REF!</f>
        <v>#REF!</v>
      </c>
      <c r="F161" s="31">
        <f t="shared" si="5"/>
        <v>54.99</v>
      </c>
      <c r="G161" s="13" t="e">
        <f t="shared" si="7"/>
        <v>#REF!</v>
      </c>
      <c r="M161" s="47">
        <v>44.35</v>
      </c>
      <c r="N161" s="5"/>
    </row>
    <row r="162" spans="1:15" ht="45" x14ac:dyDescent="0.2">
      <c r="A162" s="36"/>
      <c r="B162" s="52" t="s">
        <v>313</v>
      </c>
      <c r="C162" s="34" t="s">
        <v>314</v>
      </c>
      <c r="D162" s="32" t="s">
        <v>48</v>
      </c>
      <c r="E162" s="31" t="e">
        <f>MC!#REF!</f>
        <v>#REF!</v>
      </c>
      <c r="F162" s="31">
        <f t="shared" si="5"/>
        <v>79.52</v>
      </c>
      <c r="G162" s="13" t="e">
        <f t="shared" si="7"/>
        <v>#REF!</v>
      </c>
      <c r="M162" s="47">
        <v>64.13</v>
      </c>
      <c r="N162" s="5"/>
    </row>
    <row r="163" spans="1:15" ht="45" x14ac:dyDescent="0.2">
      <c r="A163" s="36"/>
      <c r="B163" s="52" t="s">
        <v>315</v>
      </c>
      <c r="C163" s="35" t="s">
        <v>316</v>
      </c>
      <c r="D163" s="32" t="s">
        <v>48</v>
      </c>
      <c r="E163" s="31" t="e">
        <f>MC!#REF!</f>
        <v>#REF!</v>
      </c>
      <c r="F163" s="31">
        <f t="shared" si="5"/>
        <v>78.06</v>
      </c>
      <c r="G163" s="13" t="e">
        <f t="shared" si="7"/>
        <v>#REF!</v>
      </c>
      <c r="M163" s="47">
        <v>62.95</v>
      </c>
      <c r="N163" s="41" t="s">
        <v>317</v>
      </c>
      <c r="O163" s="49" t="s">
        <v>318</v>
      </c>
    </row>
    <row r="164" spans="1:15" ht="45" x14ac:dyDescent="0.2">
      <c r="A164" s="36"/>
      <c r="B164" s="52" t="s">
        <v>319</v>
      </c>
      <c r="C164" s="35" t="s">
        <v>320</v>
      </c>
      <c r="D164" s="32" t="s">
        <v>48</v>
      </c>
      <c r="E164" s="31" t="e">
        <f>MC!#REF!</f>
        <v>#REF!</v>
      </c>
      <c r="F164" s="31">
        <f t="shared" si="5"/>
        <v>40.99</v>
      </c>
      <c r="G164" s="13" t="e">
        <f t="shared" si="7"/>
        <v>#REF!</v>
      </c>
      <c r="M164" s="14">
        <v>33.06</v>
      </c>
      <c r="N164" s="5"/>
    </row>
    <row r="165" spans="1:15" ht="45" x14ac:dyDescent="0.2">
      <c r="A165" s="36"/>
      <c r="B165" s="52" t="s">
        <v>321</v>
      </c>
      <c r="C165" s="35" t="s">
        <v>322</v>
      </c>
      <c r="D165" s="32" t="s">
        <v>48</v>
      </c>
      <c r="E165" s="31" t="e">
        <f>MC!#REF!</f>
        <v>#REF!</v>
      </c>
      <c r="F165" s="31">
        <f t="shared" si="5"/>
        <v>461.26</v>
      </c>
      <c r="G165" s="13" t="e">
        <f t="shared" si="7"/>
        <v>#REF!</v>
      </c>
      <c r="M165" s="14">
        <v>371.98</v>
      </c>
      <c r="N165" s="5"/>
    </row>
    <row r="166" spans="1:15" ht="45" x14ac:dyDescent="0.2">
      <c r="A166" s="36"/>
      <c r="B166" s="52" t="s">
        <v>323</v>
      </c>
      <c r="C166" s="35" t="s">
        <v>324</v>
      </c>
      <c r="D166" s="32" t="s">
        <v>48</v>
      </c>
      <c r="E166" s="31" t="e">
        <f>MC!#REF!</f>
        <v>#REF!</v>
      </c>
      <c r="F166" s="31">
        <f t="shared" si="5"/>
        <v>697.36</v>
      </c>
      <c r="G166" s="13" t="e">
        <f t="shared" si="7"/>
        <v>#REF!</v>
      </c>
      <c r="M166" s="14">
        <v>562.39</v>
      </c>
      <c r="N166" s="5"/>
    </row>
    <row r="167" spans="1:15" ht="45" x14ac:dyDescent="0.2">
      <c r="A167" s="36"/>
      <c r="B167" s="52" t="s">
        <v>325</v>
      </c>
      <c r="C167" s="34" t="s">
        <v>326</v>
      </c>
      <c r="D167" s="32" t="s">
        <v>17</v>
      </c>
      <c r="E167" s="45" t="e">
        <f>MC!#REF!</f>
        <v>#REF!</v>
      </c>
      <c r="F167" s="31">
        <f t="shared" si="5"/>
        <v>411.72</v>
      </c>
      <c r="G167" s="45" t="e">
        <f t="shared" si="7"/>
        <v>#REF!</v>
      </c>
      <c r="H167" s="49"/>
      <c r="I167" s="49"/>
      <c r="J167" s="49"/>
      <c r="K167" s="49"/>
      <c r="L167" s="49"/>
      <c r="M167" s="57">
        <f>N167/0.6</f>
        <v>332.03333333333336</v>
      </c>
      <c r="N167" s="41">
        <v>199.22</v>
      </c>
      <c r="O167" s="49" t="s">
        <v>327</v>
      </c>
    </row>
    <row r="168" spans="1:15" ht="45" x14ac:dyDescent="0.2">
      <c r="A168" s="36"/>
      <c r="B168" s="52" t="s">
        <v>328</v>
      </c>
      <c r="C168" s="34" t="s">
        <v>329</v>
      </c>
      <c r="D168" s="32" t="s">
        <v>237</v>
      </c>
      <c r="E168" s="31" t="e">
        <f>MC!#REF!</f>
        <v>#REF!</v>
      </c>
      <c r="F168" s="31">
        <f t="shared" si="5"/>
        <v>79.010000000000005</v>
      </c>
      <c r="G168" s="13" t="e">
        <f t="shared" si="7"/>
        <v>#REF!</v>
      </c>
      <c r="M168" s="14">
        <v>63.72</v>
      </c>
      <c r="N168" s="5"/>
    </row>
    <row r="169" spans="1:15" ht="45" x14ac:dyDescent="0.2">
      <c r="A169" s="36"/>
      <c r="B169" s="52" t="s">
        <v>330</v>
      </c>
      <c r="C169" s="34" t="s">
        <v>331</v>
      </c>
      <c r="D169" s="32" t="s">
        <v>48</v>
      </c>
      <c r="E169" s="31" t="e">
        <f>MC!#REF!</f>
        <v>#REF!</v>
      </c>
      <c r="F169" s="31">
        <f t="shared" si="5"/>
        <v>83.45</v>
      </c>
      <c r="G169" s="13" t="e">
        <f t="shared" si="7"/>
        <v>#REF!</v>
      </c>
      <c r="M169" s="14">
        <v>67.3</v>
      </c>
      <c r="N169" s="5"/>
    </row>
    <row r="170" spans="1:15" ht="45" x14ac:dyDescent="0.2">
      <c r="A170" s="36"/>
      <c r="B170" s="52" t="s">
        <v>332</v>
      </c>
      <c r="C170" s="34" t="s">
        <v>333</v>
      </c>
      <c r="D170" s="32" t="s">
        <v>48</v>
      </c>
      <c r="E170" s="31" t="e">
        <f>MC!#REF!</f>
        <v>#REF!</v>
      </c>
      <c r="F170" s="31">
        <f t="shared" si="5"/>
        <v>59.27</v>
      </c>
      <c r="G170" s="13" t="e">
        <f t="shared" si="7"/>
        <v>#REF!</v>
      </c>
      <c r="M170" s="14">
        <v>47.8</v>
      </c>
      <c r="N170" s="5"/>
    </row>
    <row r="171" spans="1:15" ht="45" x14ac:dyDescent="0.2">
      <c r="A171" s="36"/>
      <c r="B171" s="52" t="s">
        <v>334</v>
      </c>
      <c r="C171" s="58" t="s">
        <v>335</v>
      </c>
      <c r="D171" s="32" t="s">
        <v>237</v>
      </c>
      <c r="E171" s="45" t="e">
        <f>MC!#REF!</f>
        <v>#REF!</v>
      </c>
      <c r="F171" s="45">
        <f t="shared" si="5"/>
        <v>595.82000000000005</v>
      </c>
      <c r="G171" s="45" t="e">
        <f t="shared" si="7"/>
        <v>#REF!</v>
      </c>
      <c r="H171" s="33"/>
      <c r="I171" s="33"/>
      <c r="J171" s="33"/>
      <c r="K171" s="33"/>
      <c r="L171" s="33"/>
      <c r="M171" s="43">
        <v>480.5</v>
      </c>
      <c r="N171" s="5"/>
    </row>
    <row r="172" spans="1:15" ht="45" x14ac:dyDescent="0.2">
      <c r="A172" s="36"/>
      <c r="B172" s="52" t="s">
        <v>336</v>
      </c>
      <c r="C172" s="15" t="s">
        <v>337</v>
      </c>
      <c r="D172" s="32" t="s">
        <v>48</v>
      </c>
      <c r="E172" s="31" t="e">
        <f>MC!#REF!</f>
        <v>#REF!</v>
      </c>
      <c r="F172" s="31">
        <f t="shared" si="5"/>
        <v>51.86</v>
      </c>
      <c r="G172" s="13" t="e">
        <f t="shared" si="7"/>
        <v>#REF!</v>
      </c>
      <c r="M172" s="14">
        <v>41.82</v>
      </c>
      <c r="N172" s="5"/>
    </row>
    <row r="173" spans="1:15" ht="45" x14ac:dyDescent="0.2">
      <c r="A173" s="36"/>
      <c r="B173" s="52" t="s">
        <v>338</v>
      </c>
      <c r="C173" s="34" t="s">
        <v>339</v>
      </c>
      <c r="D173" s="32" t="s">
        <v>48</v>
      </c>
      <c r="E173" s="31" t="e">
        <f>MC!#REF!</f>
        <v>#REF!</v>
      </c>
      <c r="F173" s="31">
        <f t="shared" si="5"/>
        <v>142.46</v>
      </c>
      <c r="G173" s="13" t="e">
        <f t="shared" si="7"/>
        <v>#REF!</v>
      </c>
      <c r="M173" s="47">
        <v>114.89</v>
      </c>
      <c r="N173" s="5"/>
    </row>
    <row r="174" spans="1:15" ht="33.75" x14ac:dyDescent="0.2">
      <c r="A174" s="36"/>
      <c r="B174" s="52" t="s">
        <v>340</v>
      </c>
      <c r="C174" s="34" t="s">
        <v>341</v>
      </c>
      <c r="D174" s="32" t="s">
        <v>106</v>
      </c>
      <c r="E174" s="45" t="e">
        <f>MC!#REF!</f>
        <v>#REF!</v>
      </c>
      <c r="F174" s="45">
        <f t="shared" si="5"/>
        <v>248.92</v>
      </c>
      <c r="G174" s="45" t="e">
        <f t="shared" si="7"/>
        <v>#REF!</v>
      </c>
      <c r="H174" s="33"/>
      <c r="I174" s="33"/>
      <c r="J174" s="33"/>
      <c r="K174" s="33"/>
      <c r="L174" s="33"/>
      <c r="M174" s="51">
        <v>200.74</v>
      </c>
      <c r="N174" s="5"/>
    </row>
    <row r="175" spans="1:15" ht="114.75" x14ac:dyDescent="0.2">
      <c r="A175" s="36"/>
      <c r="B175" s="52" t="s">
        <v>342</v>
      </c>
      <c r="C175" s="58" t="s">
        <v>343</v>
      </c>
      <c r="D175" s="32" t="s">
        <v>48</v>
      </c>
      <c r="E175" s="31" t="e">
        <f>MC!#REF!</f>
        <v>#REF!</v>
      </c>
      <c r="F175" s="31">
        <f t="shared" si="5"/>
        <v>5017.3900000000003</v>
      </c>
      <c r="G175" s="13" t="e">
        <f t="shared" si="7"/>
        <v>#REF!</v>
      </c>
      <c r="M175" s="47">
        <v>4046.2799999999997</v>
      </c>
      <c r="N175" s="5"/>
    </row>
    <row r="176" spans="1:15" ht="63.75" x14ac:dyDescent="0.2">
      <c r="A176" s="36"/>
      <c r="B176" s="52" t="s">
        <v>344</v>
      </c>
      <c r="C176" s="58" t="s">
        <v>345</v>
      </c>
      <c r="D176" s="56" t="s">
        <v>237</v>
      </c>
      <c r="E176" s="31" t="e">
        <f>MC!#REF!</f>
        <v>#REF!</v>
      </c>
      <c r="F176" s="31">
        <f t="shared" si="5"/>
        <v>433.44</v>
      </c>
      <c r="G176" s="13" t="e">
        <f t="shared" si="7"/>
        <v>#REF!</v>
      </c>
      <c r="M176" s="51">
        <v>349.55</v>
      </c>
      <c r="N176" s="5"/>
    </row>
    <row r="177" spans="1:15" ht="76.5" x14ac:dyDescent="0.2">
      <c r="A177" s="36"/>
      <c r="B177" s="52" t="s">
        <v>346</v>
      </c>
      <c r="C177" s="46" t="s">
        <v>347</v>
      </c>
      <c r="D177" s="32" t="s">
        <v>48</v>
      </c>
      <c r="E177" s="31" t="e">
        <f>MC!#REF!</f>
        <v>#REF!</v>
      </c>
      <c r="F177" s="31">
        <f t="shared" si="5"/>
        <v>1021.98</v>
      </c>
      <c r="G177" s="13" t="e">
        <f t="shared" si="7"/>
        <v>#REF!</v>
      </c>
      <c r="M177" s="51">
        <v>824.18</v>
      </c>
      <c r="N177" s="5"/>
    </row>
    <row r="178" spans="1:15" ht="63.75" x14ac:dyDescent="0.2">
      <c r="A178" s="36"/>
      <c r="B178" s="52" t="s">
        <v>348</v>
      </c>
      <c r="C178" s="46" t="s">
        <v>349</v>
      </c>
      <c r="D178" s="32" t="s">
        <v>48</v>
      </c>
      <c r="E178" s="31" t="e">
        <f>MC!#REF!</f>
        <v>#REF!</v>
      </c>
      <c r="F178" s="31">
        <f t="shared" si="5"/>
        <v>1553.03</v>
      </c>
      <c r="G178" s="13" t="e">
        <f t="shared" si="7"/>
        <v>#REF!</v>
      </c>
      <c r="M178" s="51">
        <v>1252.44</v>
      </c>
      <c r="N178" s="5"/>
    </row>
    <row r="179" spans="1:15" ht="45" x14ac:dyDescent="0.2">
      <c r="A179" s="36"/>
      <c r="B179" s="52" t="s">
        <v>350</v>
      </c>
      <c r="C179" s="46" t="s">
        <v>351</v>
      </c>
      <c r="D179" s="32" t="s">
        <v>48</v>
      </c>
      <c r="E179" s="31" t="e">
        <f>MC!#REF!</f>
        <v>#REF!</v>
      </c>
      <c r="F179" s="31">
        <f t="shared" si="5"/>
        <v>21.92</v>
      </c>
      <c r="G179" s="13" t="e">
        <f t="shared" si="7"/>
        <v>#REF!</v>
      </c>
      <c r="M179" s="51">
        <v>17.68</v>
      </c>
      <c r="N179" s="5"/>
    </row>
    <row r="180" spans="1:15" x14ac:dyDescent="0.2">
      <c r="A180" s="36"/>
      <c r="B180" s="52"/>
      <c r="C180" s="46"/>
      <c r="D180" s="12"/>
      <c r="E180" s="31" t="e">
        <f>MC!#REF!</f>
        <v>#REF!</v>
      </c>
      <c r="F180" s="31">
        <f t="shared" si="5"/>
        <v>0</v>
      </c>
      <c r="G180" s="13" t="e">
        <f t="shared" si="7"/>
        <v>#REF!</v>
      </c>
      <c r="M180" s="51"/>
      <c r="N180" s="5"/>
    </row>
    <row r="181" spans="1:15" x14ac:dyDescent="0.2">
      <c r="A181" s="36"/>
      <c r="B181" s="52"/>
      <c r="C181" s="46"/>
      <c r="D181" s="12"/>
      <c r="E181" s="31" t="e">
        <f>MC!#REF!</f>
        <v>#REF!</v>
      </c>
      <c r="F181" s="31">
        <f t="shared" si="5"/>
        <v>0</v>
      </c>
      <c r="G181" s="13" t="e">
        <f t="shared" si="7"/>
        <v>#REF!</v>
      </c>
      <c r="M181" s="51"/>
      <c r="N181" s="5"/>
    </row>
    <row r="182" spans="1:15" x14ac:dyDescent="0.2">
      <c r="A182" s="10" t="s">
        <v>352</v>
      </c>
      <c r="B182" s="54"/>
      <c r="C182" s="11" t="s">
        <v>353</v>
      </c>
      <c r="D182" s="12"/>
      <c r="E182" s="13"/>
      <c r="F182" s="31">
        <f t="shared" si="5"/>
        <v>0</v>
      </c>
      <c r="G182" s="27" t="e">
        <f>SUM(G183:G190)</f>
        <v>#REF!</v>
      </c>
      <c r="M182" s="21"/>
      <c r="N182" s="5"/>
    </row>
    <row r="183" spans="1:15" ht="33.75" x14ac:dyDescent="0.2">
      <c r="A183" s="17"/>
      <c r="B183" s="52" t="s">
        <v>354</v>
      </c>
      <c r="C183" s="34" t="s">
        <v>355</v>
      </c>
      <c r="D183" s="12" t="s">
        <v>17</v>
      </c>
      <c r="E183" s="31" t="e">
        <f>MC!#REF!</f>
        <v>#REF!</v>
      </c>
      <c r="F183" s="31">
        <f t="shared" si="5"/>
        <v>1.39</v>
      </c>
      <c r="G183" s="13" t="e">
        <f t="shared" si="7"/>
        <v>#REF!</v>
      </c>
      <c r="M183" s="14">
        <v>1.1200000000000001</v>
      </c>
      <c r="N183" s="5"/>
    </row>
    <row r="184" spans="1:15" ht="45" x14ac:dyDescent="0.2">
      <c r="A184" s="17"/>
      <c r="B184" s="52" t="s">
        <v>356</v>
      </c>
      <c r="C184" s="35" t="s">
        <v>357</v>
      </c>
      <c r="D184" s="12" t="s">
        <v>17</v>
      </c>
      <c r="E184" s="31" t="e">
        <f>MC!#REF!</f>
        <v>#REF!</v>
      </c>
      <c r="F184" s="31">
        <f t="shared" si="5"/>
        <v>8.2799999999999994</v>
      </c>
      <c r="G184" s="13" t="e">
        <f t="shared" si="7"/>
        <v>#REF!</v>
      </c>
      <c r="M184" s="14">
        <v>6.68</v>
      </c>
      <c r="N184" s="5"/>
    </row>
    <row r="185" spans="1:15" ht="45" x14ac:dyDescent="0.2">
      <c r="A185" s="17"/>
      <c r="B185" s="52" t="s">
        <v>358</v>
      </c>
      <c r="C185" s="35" t="s">
        <v>359</v>
      </c>
      <c r="D185" s="32" t="s">
        <v>17</v>
      </c>
      <c r="E185" s="31" t="e">
        <f>MC!#REF!</f>
        <v>#REF!</v>
      </c>
      <c r="F185" s="31">
        <f t="shared" si="5"/>
        <v>246.77</v>
      </c>
      <c r="G185" s="13" t="e">
        <f t="shared" si="7"/>
        <v>#REF!</v>
      </c>
      <c r="M185" s="43">
        <v>199.01</v>
      </c>
      <c r="N185" s="48"/>
    </row>
    <row r="186" spans="1:15" ht="51" x14ac:dyDescent="0.2">
      <c r="A186" s="17"/>
      <c r="B186" s="52" t="s">
        <v>360</v>
      </c>
      <c r="C186" s="35" t="s">
        <v>361</v>
      </c>
      <c r="D186" s="32" t="s">
        <v>17</v>
      </c>
      <c r="E186" s="31" t="e">
        <f>MC!#REF!</f>
        <v>#REF!</v>
      </c>
      <c r="F186" s="31">
        <f t="shared" si="5"/>
        <v>40.130000000000003</v>
      </c>
      <c r="G186" s="13" t="e">
        <f t="shared" si="7"/>
        <v>#REF!</v>
      </c>
      <c r="M186" s="14">
        <v>32.36</v>
      </c>
      <c r="N186" s="5"/>
    </row>
    <row r="187" spans="1:15" ht="45" x14ac:dyDescent="0.2">
      <c r="A187" s="17"/>
      <c r="B187" s="52" t="s">
        <v>325</v>
      </c>
      <c r="C187" s="34" t="s">
        <v>326</v>
      </c>
      <c r="D187" s="32" t="s">
        <v>17</v>
      </c>
      <c r="E187" s="31" t="e">
        <f>MC!#REF!</f>
        <v>#REF!</v>
      </c>
      <c r="F187" s="31">
        <f t="shared" si="5"/>
        <v>411.72</v>
      </c>
      <c r="G187" s="13" t="e">
        <f t="shared" si="7"/>
        <v>#REF!</v>
      </c>
      <c r="M187" s="43">
        <f>N187/0.6</f>
        <v>332.03333333333336</v>
      </c>
      <c r="N187" s="3">
        <v>199.22</v>
      </c>
      <c r="O187" s="33" t="s">
        <v>327</v>
      </c>
    </row>
    <row r="188" spans="1:15" ht="102" x14ac:dyDescent="0.2">
      <c r="A188" s="17"/>
      <c r="B188" s="52" t="s">
        <v>362</v>
      </c>
      <c r="C188" s="58" t="s">
        <v>363</v>
      </c>
      <c r="D188" s="32" t="s">
        <v>106</v>
      </c>
      <c r="E188" s="31" t="e">
        <f>MC!#REF!</f>
        <v>#REF!</v>
      </c>
      <c r="F188" s="31">
        <f t="shared" si="5"/>
        <v>238.53</v>
      </c>
      <c r="G188" s="13" t="e">
        <f t="shared" si="7"/>
        <v>#REF!</v>
      </c>
      <c r="M188" s="43">
        <v>192.36</v>
      </c>
      <c r="N188" s="5"/>
    </row>
    <row r="189" spans="1:15" ht="38.25" x14ac:dyDescent="0.2">
      <c r="A189" s="17"/>
      <c r="B189" s="52" t="s">
        <v>364</v>
      </c>
      <c r="C189" s="35" t="s">
        <v>365</v>
      </c>
      <c r="D189" s="32" t="s">
        <v>106</v>
      </c>
      <c r="E189" s="31" t="e">
        <f>MC!#REF!</f>
        <v>#REF!</v>
      </c>
      <c r="F189" s="31">
        <f t="shared" si="5"/>
        <v>54.46</v>
      </c>
      <c r="G189" s="13" t="e">
        <f t="shared" si="7"/>
        <v>#REF!</v>
      </c>
      <c r="M189" s="14">
        <v>43.92</v>
      </c>
      <c r="N189" s="5"/>
    </row>
    <row r="190" spans="1:15" x14ac:dyDescent="0.2">
      <c r="A190" s="17"/>
      <c r="B190" s="52"/>
      <c r="C190" s="35"/>
      <c r="D190" s="32"/>
      <c r="E190" s="31" t="e">
        <f>MC!#REF!</f>
        <v>#REF!</v>
      </c>
      <c r="F190" s="31">
        <f t="shared" si="5"/>
        <v>0</v>
      </c>
      <c r="G190" s="13" t="e">
        <f t="shared" si="7"/>
        <v>#REF!</v>
      </c>
      <c r="M190" s="14"/>
      <c r="N190" s="5"/>
    </row>
    <row r="191" spans="1:15" x14ac:dyDescent="0.2">
      <c r="A191" s="22"/>
      <c r="B191" s="22"/>
      <c r="C191" s="23"/>
      <c r="D191" s="24"/>
      <c r="E191" s="25"/>
      <c r="F191" s="26" t="s">
        <v>366</v>
      </c>
      <c r="G191" s="27" t="e">
        <f>SUM(G8:G190)/2</f>
        <v>#REF!</v>
      </c>
    </row>
    <row r="193" spans="3:3" x14ac:dyDescent="0.2">
      <c r="C193" s="30"/>
    </row>
    <row r="194" spans="3:3" x14ac:dyDescent="0.2">
      <c r="C194" s="30"/>
    </row>
    <row r="195" spans="3:3" x14ac:dyDescent="0.2">
      <c r="C195" s="30"/>
    </row>
    <row r="196" spans="3:3" x14ac:dyDescent="0.2">
      <c r="C196" s="30"/>
    </row>
  </sheetData>
  <mergeCells count="5">
    <mergeCell ref="A1:G1"/>
    <mergeCell ref="A2:G2"/>
    <mergeCell ref="C4:G4"/>
    <mergeCell ref="C5:E5"/>
    <mergeCell ref="G5:I5"/>
  </mergeCells>
  <pageMargins left="1.1811023622047245" right="0.19685039370078741" top="1.1811023622047245" bottom="0.78740157480314965" header="0.51181102362204722" footer="0.51181102362204722"/>
  <pageSetup paperSize="9" scale="90" orientation="portrait" horizontalDpi="300" verticalDpi="300" r:id="rId1"/>
  <headerFooter alignWithMargins="0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119"/>
  <sheetViews>
    <sheetView showGridLines="0" view="pageBreakPreview" zoomScaleSheetLayoutView="100" workbookViewId="0">
      <selection activeCell="D55" sqref="D55"/>
    </sheetView>
  </sheetViews>
  <sheetFormatPr defaultColWidth="11.42578125" defaultRowHeight="12.75" x14ac:dyDescent="0.2"/>
  <cols>
    <col min="1" max="1" width="6.7109375" style="142" customWidth="1"/>
    <col min="2" max="3" width="9.7109375" style="131" customWidth="1"/>
    <col min="4" max="4" width="50.7109375" style="28" customWidth="1"/>
    <col min="5" max="5" width="5.7109375" style="142" customWidth="1"/>
    <col min="6" max="8" width="10.7109375" style="157" customWidth="1"/>
    <col min="9" max="9" width="12.7109375" style="157" customWidth="1"/>
    <col min="11" max="11" width="12.85546875" bestFit="1" customWidth="1"/>
  </cols>
  <sheetData>
    <row r="1" spans="1:9" ht="15.75" customHeight="1" x14ac:dyDescent="0.25">
      <c r="A1" s="204" t="s">
        <v>367</v>
      </c>
      <c r="B1" s="205"/>
      <c r="C1" s="205"/>
      <c r="D1" s="205"/>
      <c r="E1" s="205"/>
      <c r="F1" s="205"/>
      <c r="G1" s="205"/>
      <c r="H1" s="205"/>
      <c r="I1" s="205"/>
    </row>
    <row r="2" spans="1:9" ht="15.75" x14ac:dyDescent="0.2">
      <c r="A2" s="213"/>
      <c r="B2" s="214"/>
      <c r="C2" s="214"/>
      <c r="D2" s="214"/>
      <c r="E2" s="214"/>
      <c r="F2" s="214"/>
      <c r="G2" s="214"/>
      <c r="H2" s="214"/>
      <c r="I2" s="215"/>
    </row>
    <row r="3" spans="1:9" ht="15.75" customHeight="1" x14ac:dyDescent="0.25">
      <c r="A3" s="222" t="s">
        <v>716</v>
      </c>
      <c r="B3" s="223"/>
      <c r="C3" s="223"/>
      <c r="D3" s="223"/>
      <c r="E3" s="223"/>
      <c r="F3" s="223"/>
      <c r="G3" s="223"/>
      <c r="H3" s="223"/>
      <c r="I3" s="224"/>
    </row>
    <row r="4" spans="1:9" ht="12.75" customHeight="1" x14ac:dyDescent="0.2">
      <c r="A4" s="216"/>
      <c r="B4" s="217"/>
      <c r="C4" s="217"/>
      <c r="D4" s="217"/>
      <c r="E4" s="217"/>
      <c r="F4" s="217"/>
      <c r="G4" s="217"/>
      <c r="H4" s="217"/>
      <c r="I4" s="218"/>
    </row>
    <row r="5" spans="1:9" x14ac:dyDescent="0.2">
      <c r="A5" s="219"/>
      <c r="B5" s="220"/>
      <c r="C5" s="220"/>
      <c r="D5" s="220"/>
      <c r="E5" s="220"/>
      <c r="F5" s="220"/>
      <c r="G5" s="220"/>
      <c r="H5" s="220"/>
      <c r="I5" s="221"/>
    </row>
    <row r="6" spans="1:9" ht="12.75" customHeight="1" x14ac:dyDescent="0.2">
      <c r="A6" s="138" t="s">
        <v>368</v>
      </c>
      <c r="B6" s="225" t="s">
        <v>715</v>
      </c>
      <c r="C6" s="225"/>
      <c r="D6" s="225"/>
      <c r="E6" s="225"/>
      <c r="F6" s="225"/>
      <c r="G6" s="229" t="s">
        <v>718</v>
      </c>
      <c r="H6" s="229"/>
      <c r="I6" s="229"/>
    </row>
    <row r="7" spans="1:9" ht="12.75" customHeight="1" x14ac:dyDescent="0.2">
      <c r="A7" s="138" t="s">
        <v>2</v>
      </c>
      <c r="B7" s="225" t="s">
        <v>369</v>
      </c>
      <c r="C7" s="225"/>
      <c r="D7" s="225"/>
      <c r="E7" s="225"/>
      <c r="F7" s="225"/>
      <c r="G7" s="226" t="s">
        <v>717</v>
      </c>
      <c r="H7" s="226"/>
      <c r="I7" s="226"/>
    </row>
    <row r="8" spans="1:9" x14ac:dyDescent="0.2">
      <c r="A8" s="210"/>
      <c r="B8" s="211"/>
      <c r="C8" s="211"/>
      <c r="D8" s="211"/>
      <c r="E8" s="211"/>
      <c r="F8" s="211"/>
      <c r="G8" s="211"/>
      <c r="H8" s="211"/>
      <c r="I8" s="212"/>
    </row>
    <row r="9" spans="1:9" ht="12.75" customHeight="1" x14ac:dyDescent="0.2">
      <c r="A9" s="206" t="s">
        <v>370</v>
      </c>
      <c r="B9" s="227" t="s">
        <v>371</v>
      </c>
      <c r="C9" s="228"/>
      <c r="D9" s="206" t="s">
        <v>372</v>
      </c>
      <c r="E9" s="206" t="s">
        <v>373</v>
      </c>
      <c r="F9" s="207" t="s">
        <v>374</v>
      </c>
      <c r="G9" s="208" t="s">
        <v>375</v>
      </c>
      <c r="H9" s="208"/>
      <c r="I9" s="209" t="s">
        <v>376</v>
      </c>
    </row>
    <row r="10" spans="1:9" x14ac:dyDescent="0.2">
      <c r="A10" s="206"/>
      <c r="B10" s="128" t="s">
        <v>377</v>
      </c>
      <c r="C10" s="128" t="s">
        <v>378</v>
      </c>
      <c r="D10" s="206"/>
      <c r="E10" s="206"/>
      <c r="F10" s="207"/>
      <c r="G10" s="143" t="s">
        <v>379</v>
      </c>
      <c r="H10" s="127" t="s">
        <v>380</v>
      </c>
      <c r="I10" s="209"/>
    </row>
    <row r="11" spans="1:9" x14ac:dyDescent="0.2">
      <c r="A11" s="139" t="s">
        <v>13</v>
      </c>
      <c r="B11" s="129"/>
      <c r="C11" s="130"/>
      <c r="D11" s="123" t="s">
        <v>381</v>
      </c>
      <c r="E11" s="144"/>
      <c r="F11" s="145"/>
      <c r="G11" s="146"/>
      <c r="H11" s="147"/>
      <c r="I11" s="148">
        <f>SUM(I12:I15)</f>
        <v>21528.25</v>
      </c>
    </row>
    <row r="12" spans="1:9" ht="38.25" x14ac:dyDescent="0.2">
      <c r="A12" s="140" t="s">
        <v>382</v>
      </c>
      <c r="B12" s="132" t="s">
        <v>719</v>
      </c>
      <c r="C12" s="164" t="s">
        <v>383</v>
      </c>
      <c r="D12" s="61" t="s">
        <v>384</v>
      </c>
      <c r="E12" s="140" t="s">
        <v>106</v>
      </c>
      <c r="F12" s="149">
        <f>MC!G13</f>
        <v>49.55</v>
      </c>
      <c r="G12" s="150">
        <v>47.91</v>
      </c>
      <c r="H12" s="149">
        <f>TRUNC(G12*1.24,2)</f>
        <v>59.4</v>
      </c>
      <c r="I12" s="149">
        <f>TRUNC(H12*F12,2)</f>
        <v>2943.27</v>
      </c>
    </row>
    <row r="13" spans="1:9" ht="38.25" x14ac:dyDescent="0.2">
      <c r="A13" s="140" t="s">
        <v>385</v>
      </c>
      <c r="B13" s="132" t="s">
        <v>720</v>
      </c>
      <c r="C13" s="191" t="s">
        <v>723</v>
      </c>
      <c r="D13" s="175" t="s">
        <v>722</v>
      </c>
      <c r="E13" s="140" t="s">
        <v>17</v>
      </c>
      <c r="F13" s="176">
        <f>MC!G17</f>
        <v>6</v>
      </c>
      <c r="G13" s="177">
        <v>225</v>
      </c>
      <c r="H13" s="149">
        <f>TRUNC(G13*1.24,2)</f>
        <v>279</v>
      </c>
      <c r="I13" s="149">
        <f>TRUNC(H13*F13,2)</f>
        <v>1674</v>
      </c>
    </row>
    <row r="14" spans="1:9" ht="25.5" x14ac:dyDescent="0.2">
      <c r="A14" s="140" t="s">
        <v>724</v>
      </c>
      <c r="B14" s="132" t="s">
        <v>721</v>
      </c>
      <c r="C14" s="191" t="s">
        <v>726</v>
      </c>
      <c r="D14" s="175" t="s">
        <v>725</v>
      </c>
      <c r="E14" s="140" t="s">
        <v>17</v>
      </c>
      <c r="F14" s="176">
        <f>MC!G21</f>
        <v>9</v>
      </c>
      <c r="G14" s="177">
        <v>233.21</v>
      </c>
      <c r="H14" s="149">
        <f>TRUNC(G14*1.24,2)</f>
        <v>289.18</v>
      </c>
      <c r="I14" s="149">
        <f>TRUNC(H14*F14,2)</f>
        <v>2602.62</v>
      </c>
    </row>
    <row r="15" spans="1:9" ht="22.5" x14ac:dyDescent="0.2">
      <c r="A15" s="140" t="s">
        <v>727</v>
      </c>
      <c r="B15" s="132" t="s">
        <v>719</v>
      </c>
      <c r="C15" s="191">
        <v>98458</v>
      </c>
      <c r="D15" s="175" t="s">
        <v>386</v>
      </c>
      <c r="E15" s="140" t="s">
        <v>106</v>
      </c>
      <c r="F15" s="176">
        <f>MC!G25</f>
        <v>91.2</v>
      </c>
      <c r="G15" s="177">
        <v>126.53</v>
      </c>
      <c r="H15" s="149">
        <f>TRUNC(G15*1.24,2)</f>
        <v>156.88999999999999</v>
      </c>
      <c r="I15" s="149">
        <f>TRUNC(H15*F15,2)</f>
        <v>14308.36</v>
      </c>
    </row>
    <row r="16" spans="1:9" x14ac:dyDescent="0.2">
      <c r="A16" s="139" t="s">
        <v>62</v>
      </c>
      <c r="B16" s="129"/>
      <c r="C16" s="130"/>
      <c r="D16" s="123" t="s">
        <v>387</v>
      </c>
      <c r="E16" s="144"/>
      <c r="F16" s="145"/>
      <c r="G16" s="146"/>
      <c r="H16" s="147"/>
      <c r="I16" s="148">
        <f>SUM(I17)</f>
        <v>21605.79</v>
      </c>
    </row>
    <row r="17" spans="1:9" ht="25.5" x14ac:dyDescent="0.2">
      <c r="A17" s="140" t="s">
        <v>390</v>
      </c>
      <c r="B17" s="132" t="s">
        <v>719</v>
      </c>
      <c r="C17" s="164">
        <v>93572</v>
      </c>
      <c r="D17" s="61" t="s">
        <v>388</v>
      </c>
      <c r="E17" s="140" t="s">
        <v>389</v>
      </c>
      <c r="F17" s="149">
        <v>3</v>
      </c>
      <c r="G17" s="150">
        <v>5808.01</v>
      </c>
      <c r="H17" s="149">
        <f>TRUNC(G17*1.24,2)</f>
        <v>7201.93</v>
      </c>
      <c r="I17" s="149">
        <f>TRUNC(H17*F17,2)</f>
        <v>21605.79</v>
      </c>
    </row>
    <row r="18" spans="1:9" x14ac:dyDescent="0.2">
      <c r="A18" s="139" t="s">
        <v>76</v>
      </c>
      <c r="B18" s="133"/>
      <c r="C18" s="134"/>
      <c r="D18" s="123" t="s">
        <v>393</v>
      </c>
      <c r="E18" s="144"/>
      <c r="F18" s="145"/>
      <c r="G18" s="146"/>
      <c r="H18" s="147"/>
      <c r="I18" s="148">
        <f>SUM(I20:I31)</f>
        <v>63307.85</v>
      </c>
    </row>
    <row r="19" spans="1:9" x14ac:dyDescent="0.2">
      <c r="A19" s="141" t="s">
        <v>394</v>
      </c>
      <c r="B19" s="136"/>
      <c r="C19" s="137"/>
      <c r="D19" s="124" t="s">
        <v>395</v>
      </c>
      <c r="E19" s="151"/>
      <c r="F19" s="152"/>
      <c r="G19" s="153"/>
      <c r="H19" s="154"/>
      <c r="I19" s="155"/>
    </row>
    <row r="20" spans="1:9" ht="25.5" x14ac:dyDescent="0.2">
      <c r="A20" s="140" t="s">
        <v>396</v>
      </c>
      <c r="B20" s="132" t="s">
        <v>719</v>
      </c>
      <c r="C20" s="132">
        <v>93358</v>
      </c>
      <c r="D20" s="61" t="s">
        <v>397</v>
      </c>
      <c r="E20" s="140" t="s">
        <v>57</v>
      </c>
      <c r="F20" s="149">
        <f>MC!G39</f>
        <v>50.51</v>
      </c>
      <c r="G20" s="150">
        <v>64.989999999999995</v>
      </c>
      <c r="H20" s="149">
        <f>TRUNC(G20*1.24,2)</f>
        <v>80.58</v>
      </c>
      <c r="I20" s="149">
        <f t="shared" ref="I20" si="0">TRUNC(H20*F20,2)</f>
        <v>4070.09</v>
      </c>
    </row>
    <row r="21" spans="1:9" ht="27.6" customHeight="1" x14ac:dyDescent="0.2">
      <c r="A21" s="140" t="s">
        <v>398</v>
      </c>
      <c r="B21" s="132" t="s">
        <v>719</v>
      </c>
      <c r="C21" s="174">
        <v>101616</v>
      </c>
      <c r="D21" s="175" t="s">
        <v>699</v>
      </c>
      <c r="E21" s="140" t="s">
        <v>17</v>
      </c>
      <c r="F21" s="176">
        <f>MC!G45</f>
        <v>72.75</v>
      </c>
      <c r="G21" s="177">
        <v>4.8</v>
      </c>
      <c r="H21" s="149">
        <f t="shared" ref="H21:H31" si="1">TRUNC(G21*1.24,2)</f>
        <v>5.95</v>
      </c>
      <c r="I21" s="149">
        <f t="shared" ref="I21:I22" si="2">TRUNC(H21*F21,2)</f>
        <v>432.86</v>
      </c>
    </row>
    <row r="22" spans="1:9" ht="22.5" x14ac:dyDescent="0.2">
      <c r="A22" s="140" t="s">
        <v>399</v>
      </c>
      <c r="B22" s="132" t="s">
        <v>719</v>
      </c>
      <c r="C22" s="174">
        <v>96995</v>
      </c>
      <c r="D22" s="175" t="s">
        <v>400</v>
      </c>
      <c r="E22" s="140" t="s">
        <v>57</v>
      </c>
      <c r="F22" s="176">
        <f>MC!G51</f>
        <v>9.93</v>
      </c>
      <c r="G22" s="177">
        <v>39.4</v>
      </c>
      <c r="H22" s="149">
        <f t="shared" si="1"/>
        <v>48.85</v>
      </c>
      <c r="I22" s="149">
        <f t="shared" si="2"/>
        <v>485.08</v>
      </c>
    </row>
    <row r="23" spans="1:9" ht="25.5" x14ac:dyDescent="0.2">
      <c r="A23" s="140" t="s">
        <v>401</v>
      </c>
      <c r="B23" s="132" t="s">
        <v>721</v>
      </c>
      <c r="C23" s="174">
        <v>11449</v>
      </c>
      <c r="D23" s="175" t="s">
        <v>402</v>
      </c>
      <c r="E23" s="140" t="s">
        <v>17</v>
      </c>
      <c r="F23" s="176">
        <f>MC!G77</f>
        <v>141.19</v>
      </c>
      <c r="G23" s="177">
        <v>8.43</v>
      </c>
      <c r="H23" s="149">
        <f t="shared" si="1"/>
        <v>10.45</v>
      </c>
      <c r="I23" s="149">
        <f t="shared" ref="I23" si="3">TRUNC(H23*F23,2)</f>
        <v>1475.43</v>
      </c>
    </row>
    <row r="24" spans="1:9" ht="27.6" customHeight="1" x14ac:dyDescent="0.2">
      <c r="A24" s="140" t="s">
        <v>403</v>
      </c>
      <c r="B24" s="132" t="s">
        <v>721</v>
      </c>
      <c r="C24" s="178" t="s">
        <v>404</v>
      </c>
      <c r="D24" s="175" t="s">
        <v>405</v>
      </c>
      <c r="E24" s="140" t="s">
        <v>57</v>
      </c>
      <c r="F24" s="176">
        <f>MC!G102</f>
        <v>28.589999999999989</v>
      </c>
      <c r="G24" s="177">
        <v>180.75</v>
      </c>
      <c r="H24" s="149">
        <f t="shared" si="1"/>
        <v>224.13</v>
      </c>
      <c r="I24" s="149">
        <f t="shared" ref="I24" si="4">TRUNC(H24*F24,2)</f>
        <v>6407.87</v>
      </c>
    </row>
    <row r="25" spans="1:9" x14ac:dyDescent="0.2">
      <c r="A25" s="141" t="s">
        <v>406</v>
      </c>
      <c r="B25" s="136"/>
      <c r="C25" s="137"/>
      <c r="D25" s="124" t="s">
        <v>407</v>
      </c>
      <c r="E25" s="151"/>
      <c r="F25" s="152"/>
      <c r="G25" s="153"/>
      <c r="H25" s="154"/>
      <c r="I25" s="155"/>
    </row>
    <row r="26" spans="1:9" ht="27.6" customHeight="1" x14ac:dyDescent="0.2">
      <c r="A26" s="140" t="s">
        <v>408</v>
      </c>
      <c r="B26" s="132" t="s">
        <v>719</v>
      </c>
      <c r="C26" s="132">
        <v>96619</v>
      </c>
      <c r="D26" s="61" t="s">
        <v>409</v>
      </c>
      <c r="E26" s="140" t="s">
        <v>17</v>
      </c>
      <c r="F26" s="149">
        <f>MC!G108</f>
        <v>17.149999999999999</v>
      </c>
      <c r="G26" s="150">
        <v>25.67</v>
      </c>
      <c r="H26" s="149">
        <f t="shared" si="1"/>
        <v>31.83</v>
      </c>
      <c r="I26" s="149">
        <f t="shared" ref="I26:I27" si="5">TRUNC(H26*F26,2)</f>
        <v>545.88</v>
      </c>
    </row>
    <row r="27" spans="1:9" ht="38.25" x14ac:dyDescent="0.2">
      <c r="A27" s="140" t="s">
        <v>410</v>
      </c>
      <c r="B27" s="132" t="s">
        <v>719</v>
      </c>
      <c r="C27" s="135">
        <v>95957</v>
      </c>
      <c r="D27" s="61" t="s">
        <v>411</v>
      </c>
      <c r="E27" s="140" t="s">
        <v>57</v>
      </c>
      <c r="F27" s="149">
        <f>MC!G114</f>
        <v>4.5</v>
      </c>
      <c r="G27" s="150">
        <v>3342.69</v>
      </c>
      <c r="H27" s="149">
        <f t="shared" si="1"/>
        <v>4144.93</v>
      </c>
      <c r="I27" s="149">
        <f t="shared" si="5"/>
        <v>18652.18</v>
      </c>
    </row>
    <row r="28" spans="1:9" x14ac:dyDescent="0.2">
      <c r="A28" s="141" t="s">
        <v>412</v>
      </c>
      <c r="B28" s="136"/>
      <c r="C28" s="137"/>
      <c r="D28" s="124" t="s">
        <v>413</v>
      </c>
      <c r="E28" s="151"/>
      <c r="F28" s="152"/>
      <c r="G28" s="153"/>
      <c r="H28" s="154"/>
      <c r="I28" s="155"/>
    </row>
    <row r="29" spans="1:9" ht="25.5" x14ac:dyDescent="0.2">
      <c r="A29" s="140" t="s">
        <v>414</v>
      </c>
      <c r="B29" s="132" t="s">
        <v>719</v>
      </c>
      <c r="C29" s="132">
        <v>95241</v>
      </c>
      <c r="D29" s="61" t="s">
        <v>415</v>
      </c>
      <c r="E29" s="140" t="s">
        <v>17</v>
      </c>
      <c r="F29" s="149">
        <f>MC!G120</f>
        <v>55.6</v>
      </c>
      <c r="G29" s="150">
        <v>24.71</v>
      </c>
      <c r="H29" s="149">
        <f t="shared" si="1"/>
        <v>30.64</v>
      </c>
      <c r="I29" s="149">
        <f t="shared" ref="I29:I30" si="6">TRUNC(H29*F29,2)</f>
        <v>1703.58</v>
      </c>
    </row>
    <row r="30" spans="1:9" ht="38.25" x14ac:dyDescent="0.2">
      <c r="A30" s="140" t="s">
        <v>416</v>
      </c>
      <c r="B30" s="132" t="s">
        <v>719</v>
      </c>
      <c r="C30" s="135">
        <v>95957</v>
      </c>
      <c r="D30" s="61" t="s">
        <v>411</v>
      </c>
      <c r="E30" s="140" t="s">
        <v>57</v>
      </c>
      <c r="F30" s="149">
        <f>MC!G125</f>
        <v>5.56</v>
      </c>
      <c r="G30" s="150">
        <v>3342.69</v>
      </c>
      <c r="H30" s="149">
        <f t="shared" si="1"/>
        <v>4144.93</v>
      </c>
      <c r="I30" s="149">
        <f t="shared" si="6"/>
        <v>23045.81</v>
      </c>
    </row>
    <row r="31" spans="1:9" ht="25.5" x14ac:dyDescent="0.2">
      <c r="A31" s="140" t="s">
        <v>417</v>
      </c>
      <c r="B31" s="132" t="s">
        <v>392</v>
      </c>
      <c r="C31" s="164" t="s">
        <v>418</v>
      </c>
      <c r="D31" s="61" t="s">
        <v>419</v>
      </c>
      <c r="E31" s="140" t="s">
        <v>17</v>
      </c>
      <c r="F31" s="149">
        <f>MC!G130</f>
        <v>76.45</v>
      </c>
      <c r="G31" s="150">
        <f>82.55*0.8293</f>
        <v>68.458714999999998</v>
      </c>
      <c r="H31" s="149">
        <f t="shared" si="1"/>
        <v>84.88</v>
      </c>
      <c r="I31" s="149">
        <f t="shared" ref="I31" si="7">TRUNC(H31*F31,2)</f>
        <v>6489.07</v>
      </c>
    </row>
    <row r="32" spans="1:9" x14ac:dyDescent="0.2">
      <c r="A32" s="139" t="s">
        <v>90</v>
      </c>
      <c r="B32" s="133"/>
      <c r="C32" s="134"/>
      <c r="D32" s="123" t="s">
        <v>420</v>
      </c>
      <c r="E32" s="144"/>
      <c r="F32" s="145"/>
      <c r="G32" s="146"/>
      <c r="H32" s="147"/>
      <c r="I32" s="148">
        <f>SUM(I33:I38)</f>
        <v>93145.74</v>
      </c>
    </row>
    <row r="33" spans="1:11" x14ac:dyDescent="0.2">
      <c r="A33" s="141" t="s">
        <v>421</v>
      </c>
      <c r="B33" s="136"/>
      <c r="C33" s="137"/>
      <c r="D33" s="124" t="s">
        <v>422</v>
      </c>
      <c r="E33" s="151"/>
      <c r="F33" s="152"/>
      <c r="G33" s="153"/>
      <c r="H33" s="154"/>
      <c r="I33" s="155"/>
    </row>
    <row r="34" spans="1:11" ht="41.45" customHeight="1" x14ac:dyDescent="0.2">
      <c r="A34" s="140" t="s">
        <v>423</v>
      </c>
      <c r="B34" s="132" t="s">
        <v>719</v>
      </c>
      <c r="C34" s="135">
        <v>95957</v>
      </c>
      <c r="D34" s="61" t="s">
        <v>411</v>
      </c>
      <c r="E34" s="140" t="s">
        <v>57</v>
      </c>
      <c r="F34" s="149">
        <f>MC!G138</f>
        <v>10.46</v>
      </c>
      <c r="G34" s="150">
        <v>3342.69</v>
      </c>
      <c r="H34" s="149">
        <f t="shared" ref="H34:H38" si="8">TRUNC(G34*1.24,2)</f>
        <v>4144.93</v>
      </c>
      <c r="I34" s="149">
        <f t="shared" ref="I34" si="9">TRUNC(H34*F34,2)</f>
        <v>43355.96</v>
      </c>
    </row>
    <row r="35" spans="1:11" ht="51" x14ac:dyDescent="0.2">
      <c r="A35" s="140" t="s">
        <v>424</v>
      </c>
      <c r="B35" s="132" t="s">
        <v>719</v>
      </c>
      <c r="C35" s="132">
        <v>103328</v>
      </c>
      <c r="D35" s="61" t="s">
        <v>700</v>
      </c>
      <c r="E35" s="140" t="s">
        <v>17</v>
      </c>
      <c r="F35" s="149">
        <f>MC!G146</f>
        <v>471.00000000000006</v>
      </c>
      <c r="G35" s="150">
        <v>64.930000000000007</v>
      </c>
      <c r="H35" s="149">
        <f t="shared" si="8"/>
        <v>80.510000000000005</v>
      </c>
      <c r="I35" s="149">
        <f t="shared" ref="I35:I36" si="10">TRUNC(H35*F35,2)</f>
        <v>37920.21</v>
      </c>
    </row>
    <row r="36" spans="1:11" ht="25.5" x14ac:dyDescent="0.2">
      <c r="A36" s="140" t="s">
        <v>425</v>
      </c>
      <c r="B36" s="132" t="s">
        <v>719</v>
      </c>
      <c r="C36" s="132">
        <v>93188</v>
      </c>
      <c r="D36" s="61" t="s">
        <v>426</v>
      </c>
      <c r="E36" s="140" t="s">
        <v>106</v>
      </c>
      <c r="F36" s="149">
        <f>MC!G181</f>
        <v>51.400000000000013</v>
      </c>
      <c r="G36" s="150">
        <v>75.58</v>
      </c>
      <c r="H36" s="149">
        <f t="shared" si="8"/>
        <v>93.71</v>
      </c>
      <c r="I36" s="149">
        <f t="shared" si="10"/>
        <v>4816.6899999999996</v>
      </c>
    </row>
    <row r="37" spans="1:11" ht="25.5" x14ac:dyDescent="0.2">
      <c r="A37" s="140" t="s">
        <v>427</v>
      </c>
      <c r="B37" s="132" t="s">
        <v>719</v>
      </c>
      <c r="C37" s="174">
        <v>93196</v>
      </c>
      <c r="D37" s="175" t="s">
        <v>428</v>
      </c>
      <c r="E37" s="140" t="s">
        <v>106</v>
      </c>
      <c r="F37" s="176">
        <f>MC!G201</f>
        <v>32.849999999999994</v>
      </c>
      <c r="G37" s="177">
        <v>74.72</v>
      </c>
      <c r="H37" s="149">
        <f t="shared" si="8"/>
        <v>92.65</v>
      </c>
      <c r="I37" s="149">
        <f t="shared" ref="I37" si="11">TRUNC(H37*F37,2)</f>
        <v>3043.55</v>
      </c>
    </row>
    <row r="38" spans="1:11" ht="41.45" customHeight="1" x14ac:dyDescent="0.2">
      <c r="A38" s="140" t="s">
        <v>429</v>
      </c>
      <c r="B38" s="132" t="s">
        <v>719</v>
      </c>
      <c r="C38" s="174">
        <v>101964</v>
      </c>
      <c r="D38" s="175" t="s">
        <v>701</v>
      </c>
      <c r="E38" s="140" t="s">
        <v>17</v>
      </c>
      <c r="F38" s="176">
        <f>MC!G208</f>
        <v>19.940000000000001</v>
      </c>
      <c r="G38" s="177">
        <v>162.16</v>
      </c>
      <c r="H38" s="149">
        <f t="shared" si="8"/>
        <v>201.07</v>
      </c>
      <c r="I38" s="149">
        <f t="shared" ref="I38" si="12">TRUNC(H38*F38,2)</f>
        <v>4009.33</v>
      </c>
    </row>
    <row r="39" spans="1:11" x14ac:dyDescent="0.2">
      <c r="A39" s="139" t="s">
        <v>121</v>
      </c>
      <c r="B39" s="133"/>
      <c r="C39" s="134"/>
      <c r="D39" s="123" t="s">
        <v>430</v>
      </c>
      <c r="E39" s="144"/>
      <c r="F39" s="145"/>
      <c r="G39" s="146"/>
      <c r="H39" s="147"/>
      <c r="I39" s="148">
        <f>SUM(I40:I44)</f>
        <v>26381.120000000003</v>
      </c>
    </row>
    <row r="40" spans="1:11" x14ac:dyDescent="0.2">
      <c r="A40" s="141" t="s">
        <v>431</v>
      </c>
      <c r="B40" s="136"/>
      <c r="C40" s="137"/>
      <c r="D40" s="124" t="s">
        <v>432</v>
      </c>
      <c r="E40" s="151"/>
      <c r="F40" s="152"/>
      <c r="G40" s="153"/>
      <c r="H40" s="154"/>
      <c r="I40" s="155"/>
    </row>
    <row r="41" spans="1:11" ht="51" x14ac:dyDescent="0.2">
      <c r="A41" s="140" t="s">
        <v>433</v>
      </c>
      <c r="B41" s="132" t="s">
        <v>719</v>
      </c>
      <c r="C41" s="165">
        <v>92539</v>
      </c>
      <c r="D41" s="175" t="s">
        <v>702</v>
      </c>
      <c r="E41" s="140" t="s">
        <v>17</v>
      </c>
      <c r="F41" s="149">
        <f>MC!G215</f>
        <v>133.63</v>
      </c>
      <c r="G41" s="150">
        <v>62.64</v>
      </c>
      <c r="H41" s="149">
        <f t="shared" ref="H41:H44" si="13">TRUNC(G41*1.24,2)</f>
        <v>77.67</v>
      </c>
      <c r="I41" s="149">
        <f t="shared" ref="I41:I44" si="14">TRUNC(H41*F41,2)</f>
        <v>10379.040000000001</v>
      </c>
    </row>
    <row r="42" spans="1:11" ht="51" x14ac:dyDescent="0.2">
      <c r="A42" s="140" t="s">
        <v>434</v>
      </c>
      <c r="B42" s="132" t="s">
        <v>719</v>
      </c>
      <c r="C42" s="132">
        <v>94207</v>
      </c>
      <c r="D42" s="175" t="s">
        <v>435</v>
      </c>
      <c r="E42" s="140" t="s">
        <v>17</v>
      </c>
      <c r="F42" s="176">
        <f>MC!G220</f>
        <v>133.63</v>
      </c>
      <c r="G42" s="177">
        <v>57.28</v>
      </c>
      <c r="H42" s="149">
        <f t="shared" si="13"/>
        <v>71.02</v>
      </c>
      <c r="I42" s="149">
        <f t="shared" si="14"/>
        <v>9490.4</v>
      </c>
    </row>
    <row r="43" spans="1:11" ht="38.25" x14ac:dyDescent="0.2">
      <c r="A43" s="140" t="s">
        <v>436</v>
      </c>
      <c r="B43" s="132" t="s">
        <v>721</v>
      </c>
      <c r="C43" s="174">
        <v>10026</v>
      </c>
      <c r="D43" s="175" t="s">
        <v>437</v>
      </c>
      <c r="E43" s="140" t="s">
        <v>17</v>
      </c>
      <c r="F43" s="176">
        <f>MC!G227</f>
        <v>19.940000000000001</v>
      </c>
      <c r="G43" s="177">
        <v>49.05</v>
      </c>
      <c r="H43" s="149">
        <f t="shared" si="13"/>
        <v>60.82</v>
      </c>
      <c r="I43" s="149">
        <f t="shared" si="14"/>
        <v>1212.75</v>
      </c>
      <c r="K43" s="33"/>
    </row>
    <row r="44" spans="1:11" ht="41.45" customHeight="1" x14ac:dyDescent="0.2">
      <c r="A44" s="140" t="s">
        <v>438</v>
      </c>
      <c r="B44" s="132" t="s">
        <v>721</v>
      </c>
      <c r="C44" s="178" t="s">
        <v>439</v>
      </c>
      <c r="D44" s="175" t="s">
        <v>440</v>
      </c>
      <c r="E44" s="140" t="s">
        <v>17</v>
      </c>
      <c r="F44" s="176">
        <f>MC!G232</f>
        <v>32.35</v>
      </c>
      <c r="G44" s="177">
        <v>132.1</v>
      </c>
      <c r="H44" s="149">
        <f t="shared" si="13"/>
        <v>163.80000000000001</v>
      </c>
      <c r="I44" s="149">
        <f t="shared" si="14"/>
        <v>5298.93</v>
      </c>
    </row>
    <row r="45" spans="1:11" x14ac:dyDescent="0.2">
      <c r="A45" s="139" t="s">
        <v>154</v>
      </c>
      <c r="B45" s="133"/>
      <c r="C45" s="134"/>
      <c r="D45" s="123" t="s">
        <v>441</v>
      </c>
      <c r="E45" s="144"/>
      <c r="F45" s="145"/>
      <c r="G45" s="146"/>
      <c r="H45" s="147"/>
      <c r="I45" s="148">
        <f>SUM(I46:I50)</f>
        <v>67186.37</v>
      </c>
    </row>
    <row r="46" spans="1:11" x14ac:dyDescent="0.2">
      <c r="A46" s="141" t="s">
        <v>442</v>
      </c>
      <c r="B46" s="136"/>
      <c r="C46" s="137"/>
      <c r="D46" s="124" t="s">
        <v>443</v>
      </c>
      <c r="E46" s="151"/>
      <c r="F46" s="152"/>
      <c r="G46" s="153"/>
      <c r="H46" s="154"/>
      <c r="I46" s="155"/>
    </row>
    <row r="47" spans="1:11" ht="41.45" customHeight="1" x14ac:dyDescent="0.2">
      <c r="A47" s="140" t="s">
        <v>444</v>
      </c>
      <c r="B47" s="132" t="s">
        <v>719</v>
      </c>
      <c r="C47" s="132">
        <v>87878</v>
      </c>
      <c r="D47" s="61" t="s">
        <v>445</v>
      </c>
      <c r="E47" s="140" t="s">
        <v>17</v>
      </c>
      <c r="F47" s="149">
        <f>MC!G239</f>
        <v>942</v>
      </c>
      <c r="G47" s="150">
        <v>3.65</v>
      </c>
      <c r="H47" s="149">
        <f t="shared" ref="H47:H64" si="15">TRUNC(G47*1.24,2)</f>
        <v>4.5199999999999996</v>
      </c>
      <c r="I47" s="149">
        <f t="shared" ref="I47:I49" si="16">TRUNC(H47*F47,2)</f>
        <v>4257.84</v>
      </c>
    </row>
    <row r="48" spans="1:11" ht="63.75" x14ac:dyDescent="0.2">
      <c r="A48" s="140" t="s">
        <v>446</v>
      </c>
      <c r="B48" s="132" t="s">
        <v>719</v>
      </c>
      <c r="C48" s="132">
        <v>89173</v>
      </c>
      <c r="D48" s="61" t="s">
        <v>447</v>
      </c>
      <c r="E48" s="140" t="s">
        <v>17</v>
      </c>
      <c r="F48" s="149">
        <f>MC!G244</f>
        <v>942</v>
      </c>
      <c r="G48" s="150">
        <v>33.1</v>
      </c>
      <c r="H48" s="149">
        <f t="shared" si="15"/>
        <v>41.04</v>
      </c>
      <c r="I48" s="149">
        <f t="shared" si="16"/>
        <v>38659.68</v>
      </c>
    </row>
    <row r="49" spans="1:9" ht="55.15" customHeight="1" x14ac:dyDescent="0.2">
      <c r="A49" s="140" t="s">
        <v>448</v>
      </c>
      <c r="B49" s="132" t="s">
        <v>719</v>
      </c>
      <c r="C49" s="178">
        <v>87272</v>
      </c>
      <c r="D49" s="175" t="s">
        <v>449</v>
      </c>
      <c r="E49" s="140" t="s">
        <v>17</v>
      </c>
      <c r="F49" s="149">
        <f>MC!G257</f>
        <v>197.57</v>
      </c>
      <c r="G49" s="150">
        <v>73.52</v>
      </c>
      <c r="H49" s="149">
        <f t="shared" si="15"/>
        <v>91.16</v>
      </c>
      <c r="I49" s="149">
        <f t="shared" si="16"/>
        <v>18010.48</v>
      </c>
    </row>
    <row r="50" spans="1:9" ht="55.15" customHeight="1" x14ac:dyDescent="0.2">
      <c r="A50" s="140" t="s">
        <v>450</v>
      </c>
      <c r="B50" s="132" t="s">
        <v>721</v>
      </c>
      <c r="C50" s="135">
        <v>12439</v>
      </c>
      <c r="D50" s="61" t="s">
        <v>703</v>
      </c>
      <c r="E50" s="140" t="s">
        <v>17</v>
      </c>
      <c r="F50" s="184">
        <f>MC!G262</f>
        <v>34.299999999999997</v>
      </c>
      <c r="G50" s="185">
        <v>147.15</v>
      </c>
      <c r="H50" s="149">
        <f t="shared" si="15"/>
        <v>182.46</v>
      </c>
      <c r="I50" s="184">
        <f t="shared" ref="I50" si="17">TRUNC(H50*F50,2)</f>
        <v>6258.37</v>
      </c>
    </row>
    <row r="51" spans="1:9" x14ac:dyDescent="0.2">
      <c r="A51" s="139" t="s">
        <v>169</v>
      </c>
      <c r="B51" s="133"/>
      <c r="C51" s="134"/>
      <c r="D51" s="123" t="s">
        <v>451</v>
      </c>
      <c r="E51" s="144"/>
      <c r="F51" s="145"/>
      <c r="G51" s="146"/>
      <c r="H51" s="147"/>
      <c r="I51" s="148">
        <f>SUM(I52:I55)</f>
        <v>40462.769999999997</v>
      </c>
    </row>
    <row r="52" spans="1:9" ht="25.5" x14ac:dyDescent="0.2">
      <c r="A52" s="140" t="s">
        <v>452</v>
      </c>
      <c r="B52" s="132" t="s">
        <v>719</v>
      </c>
      <c r="C52" s="132">
        <v>95241</v>
      </c>
      <c r="D52" s="61" t="s">
        <v>415</v>
      </c>
      <c r="E52" s="140" t="s">
        <v>17</v>
      </c>
      <c r="F52" s="149">
        <f>MC!G290</f>
        <v>141.13</v>
      </c>
      <c r="G52" s="150">
        <v>24.71</v>
      </c>
      <c r="H52" s="149">
        <f t="shared" si="15"/>
        <v>30.64</v>
      </c>
      <c r="I52" s="149">
        <f t="shared" ref="I52:I53" si="18">TRUNC(H52*F52,2)</f>
        <v>4324.22</v>
      </c>
    </row>
    <row r="53" spans="1:9" ht="51" x14ac:dyDescent="0.2">
      <c r="A53" s="140" t="s">
        <v>453</v>
      </c>
      <c r="B53" s="132" t="s">
        <v>719</v>
      </c>
      <c r="C53" s="132">
        <v>87620</v>
      </c>
      <c r="D53" s="61" t="s">
        <v>454</v>
      </c>
      <c r="E53" s="140" t="s">
        <v>17</v>
      </c>
      <c r="F53" s="149">
        <f>MC!G316</f>
        <v>141.13</v>
      </c>
      <c r="G53" s="150">
        <v>25.55</v>
      </c>
      <c r="H53" s="149">
        <f t="shared" si="15"/>
        <v>31.68</v>
      </c>
      <c r="I53" s="149">
        <f t="shared" si="18"/>
        <v>4470.99</v>
      </c>
    </row>
    <row r="54" spans="1:9" ht="38.25" x14ac:dyDescent="0.2">
      <c r="A54" s="140" t="s">
        <v>455</v>
      </c>
      <c r="B54" s="132" t="s">
        <v>719</v>
      </c>
      <c r="C54" s="132">
        <v>87262</v>
      </c>
      <c r="D54" s="61" t="s">
        <v>456</v>
      </c>
      <c r="E54" s="140" t="s">
        <v>17</v>
      </c>
      <c r="F54" s="149">
        <f>MC!G342</f>
        <v>141.13</v>
      </c>
      <c r="G54" s="185">
        <v>158.21</v>
      </c>
      <c r="H54" s="149">
        <f t="shared" si="15"/>
        <v>196.18</v>
      </c>
      <c r="I54" s="149">
        <f t="shared" ref="I54:I55" si="19">TRUNC(H54*F54,2)</f>
        <v>27686.880000000001</v>
      </c>
    </row>
    <row r="55" spans="1:9" ht="38.25" x14ac:dyDescent="0.2">
      <c r="A55" s="140" t="s">
        <v>457</v>
      </c>
      <c r="B55" s="132" t="s">
        <v>719</v>
      </c>
      <c r="C55" s="174">
        <v>92396</v>
      </c>
      <c r="D55" s="61" t="s">
        <v>458</v>
      </c>
      <c r="E55" s="140" t="s">
        <v>17</v>
      </c>
      <c r="F55" s="176">
        <f>MC!G350</f>
        <v>53.99</v>
      </c>
      <c r="G55" s="190">
        <v>59.46</v>
      </c>
      <c r="H55" s="149">
        <f t="shared" si="15"/>
        <v>73.73</v>
      </c>
      <c r="I55" s="149">
        <f t="shared" si="19"/>
        <v>3980.68</v>
      </c>
    </row>
    <row r="56" spans="1:9" x14ac:dyDescent="0.2">
      <c r="A56" s="139" t="s">
        <v>180</v>
      </c>
      <c r="B56" s="133"/>
      <c r="C56" s="134"/>
      <c r="D56" s="123" t="s">
        <v>459</v>
      </c>
      <c r="E56" s="144"/>
      <c r="F56" s="145"/>
      <c r="G56" s="146"/>
      <c r="H56" s="147"/>
      <c r="I56" s="148">
        <f>SUM(I57:I64)</f>
        <v>54295.68</v>
      </c>
    </row>
    <row r="57" spans="1:9" ht="25.5" x14ac:dyDescent="0.2">
      <c r="A57" s="140" t="s">
        <v>460</v>
      </c>
      <c r="B57" s="132" t="s">
        <v>721</v>
      </c>
      <c r="C57" s="164" t="s">
        <v>705</v>
      </c>
      <c r="D57" s="61" t="s">
        <v>704</v>
      </c>
      <c r="E57" s="140" t="s">
        <v>17</v>
      </c>
      <c r="F57" s="149">
        <f>MC!G357</f>
        <v>6.93</v>
      </c>
      <c r="G57" s="150">
        <v>823.76</v>
      </c>
      <c r="H57" s="149">
        <f t="shared" si="15"/>
        <v>1021.46</v>
      </c>
      <c r="I57" s="149">
        <f t="shared" ref="I57" si="20">TRUNC(H57*F57,2)</f>
        <v>7078.71</v>
      </c>
    </row>
    <row r="58" spans="1:9" ht="38.25" x14ac:dyDescent="0.2">
      <c r="A58" s="140" t="s">
        <v>461</v>
      </c>
      <c r="B58" s="132" t="s">
        <v>721</v>
      </c>
      <c r="C58" s="164" t="s">
        <v>462</v>
      </c>
      <c r="D58" s="61" t="s">
        <v>463</v>
      </c>
      <c r="E58" s="140" t="s">
        <v>464</v>
      </c>
      <c r="F58" s="149">
        <f>MC!G362</f>
        <v>1</v>
      </c>
      <c r="G58" s="150">
        <v>1015.91</v>
      </c>
      <c r="H58" s="149">
        <f t="shared" si="15"/>
        <v>1259.72</v>
      </c>
      <c r="I58" s="149">
        <f t="shared" ref="I58:I59" si="21">TRUNC(H58*F58,2)</f>
        <v>1259.72</v>
      </c>
    </row>
    <row r="59" spans="1:9" ht="38.25" x14ac:dyDescent="0.2">
      <c r="A59" s="140" t="s">
        <v>465</v>
      </c>
      <c r="B59" s="132" t="s">
        <v>721</v>
      </c>
      <c r="C59" s="164" t="s">
        <v>466</v>
      </c>
      <c r="D59" s="61" t="s">
        <v>467</v>
      </c>
      <c r="E59" s="140" t="s">
        <v>464</v>
      </c>
      <c r="F59" s="149">
        <f>MC!G380</f>
        <v>14</v>
      </c>
      <c r="G59" s="150">
        <v>1086.6600000000001</v>
      </c>
      <c r="H59" s="149">
        <f t="shared" si="15"/>
        <v>1347.45</v>
      </c>
      <c r="I59" s="149">
        <f t="shared" si="21"/>
        <v>18864.3</v>
      </c>
    </row>
    <row r="60" spans="1:9" ht="38.25" x14ac:dyDescent="0.2">
      <c r="A60" s="140" t="s">
        <v>468</v>
      </c>
      <c r="B60" s="132" t="s">
        <v>719</v>
      </c>
      <c r="C60" s="165">
        <v>91338</v>
      </c>
      <c r="D60" s="61" t="s">
        <v>469</v>
      </c>
      <c r="E60" s="140" t="s">
        <v>17</v>
      </c>
      <c r="F60" s="149">
        <f>MC!G388</f>
        <v>7.98</v>
      </c>
      <c r="G60" s="150">
        <v>702.31</v>
      </c>
      <c r="H60" s="149">
        <f t="shared" si="15"/>
        <v>870.86</v>
      </c>
      <c r="I60" s="149">
        <f t="shared" ref="I60:I61" si="22">TRUNC(H60*F60,2)</f>
        <v>6949.46</v>
      </c>
    </row>
    <row r="61" spans="1:9" ht="38.25" x14ac:dyDescent="0.2">
      <c r="A61" s="140" t="s">
        <v>470</v>
      </c>
      <c r="B61" s="132" t="s">
        <v>392</v>
      </c>
      <c r="C61" s="165" t="s">
        <v>471</v>
      </c>
      <c r="D61" s="61" t="s">
        <v>472</v>
      </c>
      <c r="E61" s="140" t="s">
        <v>17</v>
      </c>
      <c r="F61" s="149">
        <f>MC!G406</f>
        <v>14</v>
      </c>
      <c r="G61" s="150">
        <f>244.51</f>
        <v>244.51</v>
      </c>
      <c r="H61" s="149">
        <f t="shared" si="15"/>
        <v>303.19</v>
      </c>
      <c r="I61" s="149">
        <f t="shared" si="22"/>
        <v>4244.66</v>
      </c>
    </row>
    <row r="62" spans="1:9" ht="25.5" x14ac:dyDescent="0.2">
      <c r="A62" s="140" t="s">
        <v>473</v>
      </c>
      <c r="B62" s="132" t="s">
        <v>719</v>
      </c>
      <c r="C62" s="165">
        <v>102180</v>
      </c>
      <c r="D62" s="61" t="s">
        <v>706</v>
      </c>
      <c r="E62" s="140" t="s">
        <v>17</v>
      </c>
      <c r="F62" s="149">
        <f>MC!G411</f>
        <v>14</v>
      </c>
      <c r="G62" s="150">
        <v>390.83</v>
      </c>
      <c r="H62" s="149">
        <f t="shared" si="15"/>
        <v>484.62</v>
      </c>
      <c r="I62" s="149">
        <f t="shared" ref="I62:I64" si="23">TRUNC(H62*F62,2)</f>
        <v>6784.68</v>
      </c>
    </row>
    <row r="63" spans="1:9" ht="25.5" x14ac:dyDescent="0.2">
      <c r="A63" s="140" t="s">
        <v>474</v>
      </c>
      <c r="B63" s="132" t="s">
        <v>719</v>
      </c>
      <c r="C63" s="165">
        <v>99862</v>
      </c>
      <c r="D63" s="61" t="s">
        <v>475</v>
      </c>
      <c r="E63" s="140" t="s">
        <v>17</v>
      </c>
      <c r="F63" s="149">
        <f>MC!G416</f>
        <v>14</v>
      </c>
      <c r="G63" s="150">
        <v>511.53</v>
      </c>
      <c r="H63" s="149">
        <f t="shared" si="15"/>
        <v>634.29</v>
      </c>
      <c r="I63" s="149">
        <f t="shared" si="23"/>
        <v>8880.06</v>
      </c>
    </row>
    <row r="64" spans="1:9" ht="25.5" x14ac:dyDescent="0.2">
      <c r="A64" s="140" t="s">
        <v>476</v>
      </c>
      <c r="B64" s="132" t="s">
        <v>721</v>
      </c>
      <c r="C64" s="135" t="s">
        <v>477</v>
      </c>
      <c r="D64" s="61" t="s">
        <v>478</v>
      </c>
      <c r="E64" s="140" t="s">
        <v>17</v>
      </c>
      <c r="F64" s="149">
        <f>MC!G362</f>
        <v>1</v>
      </c>
      <c r="G64" s="150">
        <v>188.79</v>
      </c>
      <c r="H64" s="149">
        <f t="shared" si="15"/>
        <v>234.09</v>
      </c>
      <c r="I64" s="149">
        <f t="shared" si="23"/>
        <v>234.09</v>
      </c>
    </row>
    <row r="65" spans="1:9" x14ac:dyDescent="0.2">
      <c r="A65" s="139" t="s">
        <v>202</v>
      </c>
      <c r="B65" s="133"/>
      <c r="C65" s="134"/>
      <c r="D65" s="123" t="s">
        <v>479</v>
      </c>
      <c r="E65" s="144"/>
      <c r="F65" s="145"/>
      <c r="G65" s="146"/>
      <c r="H65" s="147"/>
      <c r="I65" s="148">
        <f>SUM(I66:I70)</f>
        <v>34455.03</v>
      </c>
    </row>
    <row r="66" spans="1:9" x14ac:dyDescent="0.2">
      <c r="A66" s="141" t="s">
        <v>480</v>
      </c>
      <c r="B66" s="136"/>
      <c r="C66" s="137"/>
      <c r="D66" s="124" t="s">
        <v>481</v>
      </c>
      <c r="E66" s="151"/>
      <c r="F66" s="152"/>
      <c r="G66" s="153"/>
      <c r="H66" s="154"/>
      <c r="I66" s="155"/>
    </row>
    <row r="67" spans="1:9" ht="25.5" x14ac:dyDescent="0.2">
      <c r="A67" s="140" t="s">
        <v>482</v>
      </c>
      <c r="B67" s="132" t="s">
        <v>719</v>
      </c>
      <c r="C67" s="132">
        <v>88485</v>
      </c>
      <c r="D67" s="61" t="s">
        <v>630</v>
      </c>
      <c r="E67" s="140" t="s">
        <v>17</v>
      </c>
      <c r="F67" s="149">
        <f>MC!G430</f>
        <v>710.13000000000011</v>
      </c>
      <c r="G67" s="150">
        <v>2.56</v>
      </c>
      <c r="H67" s="149">
        <f t="shared" ref="H67:H70" si="24">TRUNC(G67*1.24,2)</f>
        <v>3.17</v>
      </c>
      <c r="I67" s="149">
        <f t="shared" ref="I67:I69" si="25">TRUNC(H67*F67,2)</f>
        <v>2251.11</v>
      </c>
    </row>
    <row r="68" spans="1:9" ht="25.5" x14ac:dyDescent="0.2">
      <c r="A68" s="140" t="s">
        <v>483</v>
      </c>
      <c r="B68" s="132" t="s">
        <v>719</v>
      </c>
      <c r="C68" s="174">
        <v>96135</v>
      </c>
      <c r="D68" s="175" t="s">
        <v>484</v>
      </c>
      <c r="E68" s="140" t="s">
        <v>17</v>
      </c>
      <c r="F68" s="149">
        <f>MC!G437</f>
        <v>710.13000000000011</v>
      </c>
      <c r="G68" s="150">
        <v>21.39</v>
      </c>
      <c r="H68" s="149">
        <f t="shared" si="24"/>
        <v>26.52</v>
      </c>
      <c r="I68" s="149">
        <f t="shared" si="25"/>
        <v>18832.64</v>
      </c>
    </row>
    <row r="69" spans="1:9" ht="25.5" x14ac:dyDescent="0.2">
      <c r="A69" s="140" t="s">
        <v>485</v>
      </c>
      <c r="B69" s="132" t="s">
        <v>719</v>
      </c>
      <c r="C69" s="132">
        <v>95626</v>
      </c>
      <c r="D69" s="61" t="s">
        <v>486</v>
      </c>
      <c r="E69" s="140" t="s">
        <v>17</v>
      </c>
      <c r="F69" s="176">
        <f>MC!G442</f>
        <v>710.13</v>
      </c>
      <c r="G69" s="150">
        <v>14.16</v>
      </c>
      <c r="H69" s="149">
        <f t="shared" si="24"/>
        <v>17.55</v>
      </c>
      <c r="I69" s="149">
        <f t="shared" si="25"/>
        <v>12462.78</v>
      </c>
    </row>
    <row r="70" spans="1:9" ht="39.75" customHeight="1" x14ac:dyDescent="0.2">
      <c r="A70" s="140" t="s">
        <v>487</v>
      </c>
      <c r="B70" s="132" t="s">
        <v>719</v>
      </c>
      <c r="C70" s="174">
        <v>88431</v>
      </c>
      <c r="D70" s="175" t="s">
        <v>488</v>
      </c>
      <c r="E70" s="140" t="s">
        <v>17</v>
      </c>
      <c r="F70" s="176">
        <f>MC!G447</f>
        <v>36.21</v>
      </c>
      <c r="G70" s="150">
        <v>20.239999999999998</v>
      </c>
      <c r="H70" s="149">
        <f t="shared" si="24"/>
        <v>25.09</v>
      </c>
      <c r="I70" s="149">
        <f t="shared" ref="I70" si="26">TRUNC(H70*F70,2)</f>
        <v>908.5</v>
      </c>
    </row>
    <row r="71" spans="1:9" x14ac:dyDescent="0.2">
      <c r="A71" s="139" t="s">
        <v>269</v>
      </c>
      <c r="B71" s="133"/>
      <c r="C71" s="134"/>
      <c r="D71" s="123" t="s">
        <v>489</v>
      </c>
      <c r="E71" s="144"/>
      <c r="F71" s="145"/>
      <c r="G71" s="146"/>
      <c r="H71" s="147"/>
      <c r="I71" s="148">
        <f>SUM(I73:I97)</f>
        <v>26473.49</v>
      </c>
    </row>
    <row r="72" spans="1:9" x14ac:dyDescent="0.2">
      <c r="A72" s="141" t="s">
        <v>490</v>
      </c>
      <c r="B72" s="136"/>
      <c r="C72" s="137"/>
      <c r="D72" s="124" t="s">
        <v>491</v>
      </c>
      <c r="E72" s="151"/>
      <c r="F72" s="152"/>
      <c r="G72" s="153"/>
      <c r="H72" s="154"/>
      <c r="I72" s="155"/>
    </row>
    <row r="73" spans="1:9" ht="51" x14ac:dyDescent="0.2">
      <c r="A73" s="140" t="s">
        <v>492</v>
      </c>
      <c r="B73" s="132" t="s">
        <v>719</v>
      </c>
      <c r="C73" s="132">
        <v>89957</v>
      </c>
      <c r="D73" s="61" t="s">
        <v>493</v>
      </c>
      <c r="E73" s="140" t="s">
        <v>206</v>
      </c>
      <c r="F73" s="149">
        <f>MC!G466</f>
        <v>19</v>
      </c>
      <c r="G73" s="150">
        <v>115.07</v>
      </c>
      <c r="H73" s="149">
        <f t="shared" ref="H73:H112" si="27">TRUNC(G73*1.24,2)</f>
        <v>142.68</v>
      </c>
      <c r="I73" s="149">
        <f t="shared" ref="I73" si="28">TRUNC(H73*F73,2)</f>
        <v>2710.92</v>
      </c>
    </row>
    <row r="74" spans="1:9" ht="51" x14ac:dyDescent="0.2">
      <c r="A74" s="140" t="s">
        <v>494</v>
      </c>
      <c r="B74" s="132" t="s">
        <v>719</v>
      </c>
      <c r="C74" s="132">
        <v>91788</v>
      </c>
      <c r="D74" s="61" t="s">
        <v>495</v>
      </c>
      <c r="E74" s="140" t="s">
        <v>106</v>
      </c>
      <c r="F74" s="149">
        <f>MC!G471</f>
        <v>20</v>
      </c>
      <c r="G74" s="150">
        <v>44.99</v>
      </c>
      <c r="H74" s="149">
        <f t="shared" si="27"/>
        <v>55.78</v>
      </c>
      <c r="I74" s="149">
        <f t="shared" ref="I74:I78" si="29">TRUNC(H74*F74,2)</f>
        <v>1115.5999999999999</v>
      </c>
    </row>
    <row r="75" spans="1:9" ht="25.5" x14ac:dyDescent="0.2">
      <c r="A75" s="140" t="s">
        <v>496</v>
      </c>
      <c r="B75" s="132" t="s">
        <v>719</v>
      </c>
      <c r="C75" s="132">
        <v>94796</v>
      </c>
      <c r="D75" s="61" t="s">
        <v>497</v>
      </c>
      <c r="E75" s="140" t="s">
        <v>48</v>
      </c>
      <c r="F75" s="149">
        <f>MC!G476</f>
        <v>1</v>
      </c>
      <c r="G75" s="150">
        <v>32.479999999999997</v>
      </c>
      <c r="H75" s="149">
        <f t="shared" si="27"/>
        <v>40.270000000000003</v>
      </c>
      <c r="I75" s="149">
        <f t="shared" si="29"/>
        <v>40.270000000000003</v>
      </c>
    </row>
    <row r="76" spans="1:9" ht="22.5" x14ac:dyDescent="0.2">
      <c r="A76" s="140" t="s">
        <v>498</v>
      </c>
      <c r="B76" s="132" t="s">
        <v>720</v>
      </c>
      <c r="C76" s="132">
        <v>7588</v>
      </c>
      <c r="D76" s="61" t="s">
        <v>499</v>
      </c>
      <c r="E76" s="140" t="s">
        <v>48</v>
      </c>
      <c r="F76" s="149">
        <f>MC!G481</f>
        <v>2</v>
      </c>
      <c r="G76" s="150">
        <v>40</v>
      </c>
      <c r="H76" s="149">
        <f t="shared" si="27"/>
        <v>49.6</v>
      </c>
      <c r="I76" s="149">
        <f t="shared" si="29"/>
        <v>99.2</v>
      </c>
    </row>
    <row r="77" spans="1:9" ht="25.5" x14ac:dyDescent="0.2">
      <c r="A77" s="140" t="s">
        <v>500</v>
      </c>
      <c r="B77" s="132" t="s">
        <v>719</v>
      </c>
      <c r="C77" s="132">
        <v>89353</v>
      </c>
      <c r="D77" s="61" t="s">
        <v>501</v>
      </c>
      <c r="E77" s="140" t="s">
        <v>48</v>
      </c>
      <c r="F77" s="149">
        <f>MC!G489</f>
        <v>4</v>
      </c>
      <c r="G77" s="150">
        <v>44.14</v>
      </c>
      <c r="H77" s="149">
        <f t="shared" si="27"/>
        <v>54.73</v>
      </c>
      <c r="I77" s="149">
        <f t="shared" si="29"/>
        <v>218.92</v>
      </c>
    </row>
    <row r="78" spans="1:9" ht="51" x14ac:dyDescent="0.2">
      <c r="A78" s="140" t="s">
        <v>502</v>
      </c>
      <c r="B78" s="132" t="s">
        <v>719</v>
      </c>
      <c r="C78" s="132">
        <v>94495</v>
      </c>
      <c r="D78" s="61" t="s">
        <v>503</v>
      </c>
      <c r="E78" s="140" t="s">
        <v>48</v>
      </c>
      <c r="F78" s="149">
        <f>MC!G494</f>
        <v>1</v>
      </c>
      <c r="G78" s="150">
        <v>68.73</v>
      </c>
      <c r="H78" s="149">
        <f t="shared" si="27"/>
        <v>85.22</v>
      </c>
      <c r="I78" s="149">
        <f t="shared" si="29"/>
        <v>85.22</v>
      </c>
    </row>
    <row r="79" spans="1:9" x14ac:dyDescent="0.2">
      <c r="A79" s="141" t="s">
        <v>504</v>
      </c>
      <c r="B79" s="136"/>
      <c r="C79" s="137"/>
      <c r="D79" s="124" t="s">
        <v>505</v>
      </c>
      <c r="E79" s="151"/>
      <c r="F79" s="152"/>
      <c r="G79" s="153"/>
      <c r="H79" s="154"/>
      <c r="I79" s="155"/>
    </row>
    <row r="80" spans="1:9" ht="25.5" x14ac:dyDescent="0.2">
      <c r="A80" s="140" t="s">
        <v>506</v>
      </c>
      <c r="B80" s="132" t="s">
        <v>721</v>
      </c>
      <c r="C80" s="135" t="s">
        <v>507</v>
      </c>
      <c r="D80" s="61" t="s">
        <v>508</v>
      </c>
      <c r="E80" s="140" t="s">
        <v>206</v>
      </c>
      <c r="F80" s="149">
        <f>MC!G501</f>
        <v>3</v>
      </c>
      <c r="G80" s="150">
        <v>120.59</v>
      </c>
      <c r="H80" s="149">
        <f t="shared" si="27"/>
        <v>149.53</v>
      </c>
      <c r="I80" s="149">
        <f t="shared" ref="I80" si="30">TRUNC(H80*F80,2)</f>
        <v>448.59</v>
      </c>
    </row>
    <row r="81" spans="1:9" ht="25.5" x14ac:dyDescent="0.2">
      <c r="A81" s="140" t="s">
        <v>509</v>
      </c>
      <c r="B81" s="132" t="s">
        <v>721</v>
      </c>
      <c r="C81" s="135" t="s">
        <v>510</v>
      </c>
      <c r="D81" s="61" t="s">
        <v>511</v>
      </c>
      <c r="E81" s="140" t="s">
        <v>206</v>
      </c>
      <c r="F81" s="149">
        <f>MC!G512</f>
        <v>7</v>
      </c>
      <c r="G81" s="150">
        <v>117.61</v>
      </c>
      <c r="H81" s="149">
        <f t="shared" si="27"/>
        <v>145.83000000000001</v>
      </c>
      <c r="I81" s="149">
        <f t="shared" ref="I81:I85" si="31">TRUNC(H81*F81,2)</f>
        <v>1020.81</v>
      </c>
    </row>
    <row r="82" spans="1:9" ht="25.5" x14ac:dyDescent="0.2">
      <c r="A82" s="140" t="s">
        <v>512</v>
      </c>
      <c r="B82" s="132" t="s">
        <v>721</v>
      </c>
      <c r="C82" s="135" t="s">
        <v>513</v>
      </c>
      <c r="D82" s="61" t="s">
        <v>514</v>
      </c>
      <c r="E82" s="140" t="s">
        <v>206</v>
      </c>
      <c r="F82" s="149">
        <f>MC!G522</f>
        <v>6</v>
      </c>
      <c r="G82" s="150">
        <v>73.86</v>
      </c>
      <c r="H82" s="149">
        <f t="shared" si="27"/>
        <v>91.58</v>
      </c>
      <c r="I82" s="149">
        <f t="shared" si="31"/>
        <v>549.48</v>
      </c>
    </row>
    <row r="83" spans="1:9" ht="63.75" x14ac:dyDescent="0.2">
      <c r="A83" s="140" t="s">
        <v>515</v>
      </c>
      <c r="B83" s="132" t="s">
        <v>719</v>
      </c>
      <c r="C83" s="132">
        <v>91793</v>
      </c>
      <c r="D83" s="61" t="s">
        <v>516</v>
      </c>
      <c r="E83" s="140" t="s">
        <v>106</v>
      </c>
      <c r="F83" s="149">
        <f>MC!G527</f>
        <v>43</v>
      </c>
      <c r="G83" s="150">
        <v>83.88</v>
      </c>
      <c r="H83" s="149">
        <f t="shared" si="27"/>
        <v>104.01</v>
      </c>
      <c r="I83" s="149">
        <f t="shared" si="31"/>
        <v>4472.43</v>
      </c>
    </row>
    <row r="84" spans="1:9" ht="63.75" x14ac:dyDescent="0.2">
      <c r="A84" s="140" t="s">
        <v>517</v>
      </c>
      <c r="B84" s="132" t="s">
        <v>719</v>
      </c>
      <c r="C84" s="132">
        <v>91795</v>
      </c>
      <c r="D84" s="61" t="s">
        <v>518</v>
      </c>
      <c r="E84" s="140" t="s">
        <v>106</v>
      </c>
      <c r="F84" s="149">
        <f>MC!G532</f>
        <v>23</v>
      </c>
      <c r="G84" s="150">
        <v>72.069999999999993</v>
      </c>
      <c r="H84" s="149">
        <f t="shared" si="27"/>
        <v>89.36</v>
      </c>
      <c r="I84" s="149">
        <f t="shared" si="31"/>
        <v>2055.2800000000002</v>
      </c>
    </row>
    <row r="85" spans="1:9" ht="38.25" x14ac:dyDescent="0.2">
      <c r="A85" s="140" t="s">
        <v>519</v>
      </c>
      <c r="B85" s="132" t="s">
        <v>719</v>
      </c>
      <c r="C85" s="132">
        <v>97902</v>
      </c>
      <c r="D85" s="61" t="s">
        <v>520</v>
      </c>
      <c r="E85" s="140" t="s">
        <v>48</v>
      </c>
      <c r="F85" s="149">
        <f>MC!G537</f>
        <v>6</v>
      </c>
      <c r="G85" s="150">
        <v>489.05</v>
      </c>
      <c r="H85" s="149">
        <f t="shared" si="27"/>
        <v>606.41999999999996</v>
      </c>
      <c r="I85" s="149">
        <f t="shared" si="31"/>
        <v>3638.52</v>
      </c>
    </row>
    <row r="86" spans="1:9" x14ac:dyDescent="0.2">
      <c r="A86" s="141" t="s">
        <v>521</v>
      </c>
      <c r="B86" s="136"/>
      <c r="C86" s="137"/>
      <c r="D86" s="124" t="s">
        <v>522</v>
      </c>
      <c r="E86" s="151"/>
      <c r="F86" s="152"/>
      <c r="G86" s="153"/>
      <c r="H86" s="154"/>
      <c r="I86" s="155"/>
    </row>
    <row r="87" spans="1:9" ht="38.25" x14ac:dyDescent="0.2">
      <c r="A87" s="140" t="s">
        <v>523</v>
      </c>
      <c r="B87" s="132" t="s">
        <v>720</v>
      </c>
      <c r="C87" s="164" t="s">
        <v>524</v>
      </c>
      <c r="D87" s="61" t="s">
        <v>525</v>
      </c>
      <c r="E87" s="140" t="s">
        <v>48</v>
      </c>
      <c r="F87" s="149">
        <f>MC!G545</f>
        <v>4</v>
      </c>
      <c r="G87" s="150">
        <v>540.54</v>
      </c>
      <c r="H87" s="149">
        <f t="shared" si="27"/>
        <v>670.26</v>
      </c>
      <c r="I87" s="149">
        <f t="shared" ref="I87:I97" si="32">TRUNC(H87*F87,2)</f>
        <v>2681.04</v>
      </c>
    </row>
    <row r="88" spans="1:9" ht="38.25" x14ac:dyDescent="0.2">
      <c r="A88" s="140" t="s">
        <v>526</v>
      </c>
      <c r="B88" s="132" t="s">
        <v>720</v>
      </c>
      <c r="C88" s="164" t="s">
        <v>527</v>
      </c>
      <c r="D88" s="61" t="s">
        <v>528</v>
      </c>
      <c r="E88" s="140" t="s">
        <v>48</v>
      </c>
      <c r="F88" s="149">
        <f>MC!G551</f>
        <v>2</v>
      </c>
      <c r="G88" s="150">
        <v>194.52</v>
      </c>
      <c r="H88" s="149">
        <f t="shared" si="27"/>
        <v>241.2</v>
      </c>
      <c r="I88" s="149">
        <f t="shared" ref="I88" si="33">TRUNC(H88*F88,2)</f>
        <v>482.4</v>
      </c>
    </row>
    <row r="89" spans="1:9" ht="63.75" x14ac:dyDescent="0.2">
      <c r="A89" s="140" t="s">
        <v>529</v>
      </c>
      <c r="B89" s="132" t="s">
        <v>719</v>
      </c>
      <c r="C89" s="164">
        <v>93396</v>
      </c>
      <c r="D89" s="61" t="s">
        <v>530</v>
      </c>
      <c r="E89" s="140" t="s">
        <v>48</v>
      </c>
      <c r="F89" s="149">
        <f>MC!G558</f>
        <v>3</v>
      </c>
      <c r="G89" s="150">
        <v>577.48</v>
      </c>
      <c r="H89" s="149">
        <f t="shared" si="27"/>
        <v>716.07</v>
      </c>
      <c r="I89" s="149">
        <f t="shared" ref="I89" si="34">TRUNC(H89*F89,2)</f>
        <v>2148.21</v>
      </c>
    </row>
    <row r="90" spans="1:9" ht="25.5" x14ac:dyDescent="0.2">
      <c r="A90" s="140" t="s">
        <v>531</v>
      </c>
      <c r="B90" s="132" t="s">
        <v>719</v>
      </c>
      <c r="C90" s="132">
        <v>86888</v>
      </c>
      <c r="D90" s="61" t="s">
        <v>532</v>
      </c>
      <c r="E90" s="140" t="s">
        <v>48</v>
      </c>
      <c r="F90" s="149">
        <f>MC!G565</f>
        <v>3</v>
      </c>
      <c r="G90" s="150">
        <v>406.16</v>
      </c>
      <c r="H90" s="149">
        <f t="shared" si="27"/>
        <v>503.63</v>
      </c>
      <c r="I90" s="149">
        <f t="shared" si="32"/>
        <v>1510.89</v>
      </c>
    </row>
    <row r="91" spans="1:9" ht="38.25" x14ac:dyDescent="0.2">
      <c r="A91" s="140" t="s">
        <v>533</v>
      </c>
      <c r="B91" s="132" t="s">
        <v>719</v>
      </c>
      <c r="C91" s="132">
        <v>95547</v>
      </c>
      <c r="D91" s="61" t="s">
        <v>534</v>
      </c>
      <c r="E91" s="140" t="s">
        <v>48</v>
      </c>
      <c r="F91" s="149">
        <f>MC!G579</f>
        <v>10</v>
      </c>
      <c r="G91" s="150">
        <v>47.73</v>
      </c>
      <c r="H91" s="149">
        <f t="shared" si="27"/>
        <v>59.18</v>
      </c>
      <c r="I91" s="149">
        <f t="shared" si="32"/>
        <v>591.79999999999995</v>
      </c>
    </row>
    <row r="92" spans="1:9" ht="25.5" x14ac:dyDescent="0.2">
      <c r="A92" s="140" t="s">
        <v>535</v>
      </c>
      <c r="B92" s="132" t="s">
        <v>720</v>
      </c>
      <c r="C92" s="165">
        <v>37401</v>
      </c>
      <c r="D92" s="61" t="s">
        <v>536</v>
      </c>
      <c r="E92" s="140" t="s">
        <v>48</v>
      </c>
      <c r="F92" s="149">
        <f>MC!G593</f>
        <v>10</v>
      </c>
      <c r="G92" s="150">
        <v>41.54</v>
      </c>
      <c r="H92" s="149">
        <f t="shared" si="27"/>
        <v>51.5</v>
      </c>
      <c r="I92" s="149">
        <f t="shared" si="32"/>
        <v>515</v>
      </c>
    </row>
    <row r="93" spans="1:9" ht="25.5" x14ac:dyDescent="0.2">
      <c r="A93" s="140" t="s">
        <v>537</v>
      </c>
      <c r="B93" s="132" t="s">
        <v>720</v>
      </c>
      <c r="C93" s="165">
        <v>37400</v>
      </c>
      <c r="D93" s="61" t="s">
        <v>538</v>
      </c>
      <c r="E93" s="140" t="s">
        <v>48</v>
      </c>
      <c r="F93" s="149">
        <f>MC!G600</f>
        <v>3</v>
      </c>
      <c r="G93" s="150">
        <v>41.54</v>
      </c>
      <c r="H93" s="149">
        <f t="shared" si="27"/>
        <v>51.5</v>
      </c>
      <c r="I93" s="149">
        <f t="shared" si="32"/>
        <v>154.5</v>
      </c>
    </row>
    <row r="94" spans="1:9" ht="22.5" x14ac:dyDescent="0.2">
      <c r="A94" s="140" t="s">
        <v>539</v>
      </c>
      <c r="B94" s="132" t="s">
        <v>391</v>
      </c>
      <c r="C94" s="135" t="s">
        <v>708</v>
      </c>
      <c r="D94" s="61" t="s">
        <v>707</v>
      </c>
      <c r="E94" s="140" t="s">
        <v>17</v>
      </c>
      <c r="F94" s="149">
        <f>MC!G607</f>
        <v>0.72</v>
      </c>
      <c r="G94" s="150">
        <v>488.02</v>
      </c>
      <c r="H94" s="149">
        <f t="shared" si="27"/>
        <v>605.14</v>
      </c>
      <c r="I94" s="149">
        <f t="shared" si="32"/>
        <v>435.7</v>
      </c>
    </row>
    <row r="95" spans="1:9" ht="25.5" customHeight="1" x14ac:dyDescent="0.2">
      <c r="A95" s="140" t="s">
        <v>540</v>
      </c>
      <c r="B95" s="132" t="s">
        <v>719</v>
      </c>
      <c r="C95" s="132">
        <v>86915</v>
      </c>
      <c r="D95" s="61" t="s">
        <v>541</v>
      </c>
      <c r="E95" s="140" t="s">
        <v>48</v>
      </c>
      <c r="F95" s="149">
        <f>MC!G612</f>
        <v>3</v>
      </c>
      <c r="G95" s="150">
        <v>121.56</v>
      </c>
      <c r="H95" s="149">
        <f t="shared" si="27"/>
        <v>150.72999999999999</v>
      </c>
      <c r="I95" s="149">
        <f t="shared" si="32"/>
        <v>452.19</v>
      </c>
    </row>
    <row r="96" spans="1:9" ht="38.25" x14ac:dyDescent="0.2">
      <c r="A96" s="140" t="s">
        <v>542</v>
      </c>
      <c r="B96" s="132" t="s">
        <v>719</v>
      </c>
      <c r="C96" s="132">
        <v>86909</v>
      </c>
      <c r="D96" s="61" t="s">
        <v>709</v>
      </c>
      <c r="E96" s="140" t="s">
        <v>48</v>
      </c>
      <c r="F96" s="149">
        <f>MC!G617</f>
        <v>6</v>
      </c>
      <c r="G96" s="150">
        <v>110.06</v>
      </c>
      <c r="H96" s="149">
        <f t="shared" si="27"/>
        <v>136.47</v>
      </c>
      <c r="I96" s="149">
        <f t="shared" si="32"/>
        <v>818.82</v>
      </c>
    </row>
    <row r="97" spans="1:9" ht="25.5" x14ac:dyDescent="0.2">
      <c r="A97" s="140" t="s">
        <v>543</v>
      </c>
      <c r="B97" s="132" t="s">
        <v>719</v>
      </c>
      <c r="C97" s="132">
        <v>86882</v>
      </c>
      <c r="D97" s="61" t="s">
        <v>544</v>
      </c>
      <c r="E97" s="140" t="s">
        <v>48</v>
      </c>
      <c r="F97" s="149">
        <f>MC!G622</f>
        <v>9</v>
      </c>
      <c r="G97" s="150">
        <v>20.41</v>
      </c>
      <c r="H97" s="149">
        <f t="shared" si="27"/>
        <v>25.3</v>
      </c>
      <c r="I97" s="149">
        <f t="shared" si="32"/>
        <v>227.7</v>
      </c>
    </row>
    <row r="98" spans="1:9" x14ac:dyDescent="0.2">
      <c r="A98" s="139" t="s">
        <v>352</v>
      </c>
      <c r="B98" s="133"/>
      <c r="C98" s="134"/>
      <c r="D98" s="123" t="s">
        <v>545</v>
      </c>
      <c r="E98" s="144"/>
      <c r="F98" s="145"/>
      <c r="G98" s="146"/>
      <c r="H98" s="147"/>
      <c r="I98" s="148">
        <f>SUM(I99:I109)</f>
        <v>19762.080000000002</v>
      </c>
    </row>
    <row r="99" spans="1:9" ht="25.5" x14ac:dyDescent="0.2">
      <c r="A99" s="140" t="s">
        <v>546</v>
      </c>
      <c r="B99" s="132" t="s">
        <v>721</v>
      </c>
      <c r="C99" s="135" t="s">
        <v>547</v>
      </c>
      <c r="D99" s="61" t="s">
        <v>548</v>
      </c>
      <c r="E99" s="140" t="s">
        <v>206</v>
      </c>
      <c r="F99" s="149">
        <f>MC!G647</f>
        <v>27</v>
      </c>
      <c r="G99" s="150">
        <v>223.16</v>
      </c>
      <c r="H99" s="149">
        <f t="shared" si="27"/>
        <v>276.70999999999998</v>
      </c>
      <c r="I99" s="149">
        <f t="shared" ref="I99:I101" si="35">TRUNC(H99*F99,2)</f>
        <v>7471.17</v>
      </c>
    </row>
    <row r="100" spans="1:9" ht="25.5" x14ac:dyDescent="0.2">
      <c r="A100" s="140" t="s">
        <v>549</v>
      </c>
      <c r="B100" s="132" t="s">
        <v>721</v>
      </c>
      <c r="C100" s="135" t="s">
        <v>550</v>
      </c>
      <c r="D100" s="61" t="s">
        <v>551</v>
      </c>
      <c r="E100" s="140" t="s">
        <v>206</v>
      </c>
      <c r="F100" s="149">
        <f>MC!G665</f>
        <v>15</v>
      </c>
      <c r="G100" s="150">
        <v>169.43</v>
      </c>
      <c r="H100" s="149">
        <f t="shared" si="27"/>
        <v>210.09</v>
      </c>
      <c r="I100" s="149">
        <f t="shared" si="35"/>
        <v>3151.35</v>
      </c>
    </row>
    <row r="101" spans="1:9" ht="25.5" x14ac:dyDescent="0.2">
      <c r="A101" s="140" t="s">
        <v>552</v>
      </c>
      <c r="B101" s="132" t="s">
        <v>721</v>
      </c>
      <c r="C101" s="135" t="s">
        <v>553</v>
      </c>
      <c r="D101" s="61" t="s">
        <v>554</v>
      </c>
      <c r="E101" s="140" t="s">
        <v>206</v>
      </c>
      <c r="F101" s="149">
        <f>MC!G671</f>
        <v>4</v>
      </c>
      <c r="G101" s="150">
        <v>172.23</v>
      </c>
      <c r="H101" s="149">
        <f t="shared" si="27"/>
        <v>213.56</v>
      </c>
      <c r="I101" s="149">
        <f t="shared" si="35"/>
        <v>854.24</v>
      </c>
    </row>
    <row r="102" spans="1:9" ht="38.25" x14ac:dyDescent="0.2">
      <c r="A102" s="140" t="s">
        <v>555</v>
      </c>
      <c r="B102" s="132" t="s">
        <v>719</v>
      </c>
      <c r="C102" s="132">
        <v>93141</v>
      </c>
      <c r="D102" s="61" t="s">
        <v>556</v>
      </c>
      <c r="E102" s="140" t="s">
        <v>206</v>
      </c>
      <c r="F102" s="149">
        <f>MC!G686</f>
        <v>31</v>
      </c>
      <c r="G102" s="150">
        <v>157.5</v>
      </c>
      <c r="H102" s="149">
        <f t="shared" si="27"/>
        <v>195.3</v>
      </c>
      <c r="I102" s="149">
        <f t="shared" ref="I102:I109" si="36">TRUNC(H102*F102,2)</f>
        <v>6054.3</v>
      </c>
    </row>
    <row r="103" spans="1:9" ht="51" x14ac:dyDescent="0.2">
      <c r="A103" s="140" t="s">
        <v>557</v>
      </c>
      <c r="B103" s="132" t="s">
        <v>719</v>
      </c>
      <c r="C103" s="132">
        <v>101875</v>
      </c>
      <c r="D103" s="61" t="s">
        <v>710</v>
      </c>
      <c r="E103" s="140" t="s">
        <v>48</v>
      </c>
      <c r="F103" s="149">
        <f>MC!G716</f>
        <v>1</v>
      </c>
      <c r="G103" s="150">
        <v>453.49</v>
      </c>
      <c r="H103" s="149">
        <f t="shared" si="27"/>
        <v>562.32000000000005</v>
      </c>
      <c r="I103" s="149">
        <f t="shared" si="36"/>
        <v>562.32000000000005</v>
      </c>
    </row>
    <row r="104" spans="1:9" ht="25.5" x14ac:dyDescent="0.2">
      <c r="A104" s="140" t="s">
        <v>558</v>
      </c>
      <c r="B104" s="132" t="s">
        <v>719</v>
      </c>
      <c r="C104" s="132">
        <v>101890</v>
      </c>
      <c r="D104" s="61" t="s">
        <v>711</v>
      </c>
      <c r="E104" s="140" t="s">
        <v>48</v>
      </c>
      <c r="F104" s="149">
        <f>MC!G721</f>
        <v>6</v>
      </c>
      <c r="G104" s="150">
        <v>17.64</v>
      </c>
      <c r="H104" s="149">
        <f t="shared" si="27"/>
        <v>21.87</v>
      </c>
      <c r="I104" s="149">
        <f t="shared" si="36"/>
        <v>131.22</v>
      </c>
    </row>
    <row r="105" spans="1:9" ht="25.5" x14ac:dyDescent="0.2">
      <c r="A105" s="140" t="s">
        <v>559</v>
      </c>
      <c r="B105" s="132" t="s">
        <v>719</v>
      </c>
      <c r="C105" s="132">
        <v>101893</v>
      </c>
      <c r="D105" s="61" t="s">
        <v>712</v>
      </c>
      <c r="E105" s="140" t="s">
        <v>48</v>
      </c>
      <c r="F105" s="149">
        <f>MC!G726</f>
        <v>1</v>
      </c>
      <c r="G105" s="150">
        <v>104.52</v>
      </c>
      <c r="H105" s="149">
        <f t="shared" si="27"/>
        <v>129.6</v>
      </c>
      <c r="I105" s="149">
        <f t="shared" si="36"/>
        <v>129.6</v>
      </c>
    </row>
    <row r="106" spans="1:9" ht="25.5" x14ac:dyDescent="0.2">
      <c r="A106" s="140" t="s">
        <v>561</v>
      </c>
      <c r="B106" s="132" t="s">
        <v>719</v>
      </c>
      <c r="C106" s="132">
        <v>98111</v>
      </c>
      <c r="D106" s="61" t="s">
        <v>713</v>
      </c>
      <c r="E106" s="140" t="s">
        <v>48</v>
      </c>
      <c r="F106" s="149">
        <f>MC!G731</f>
        <v>1</v>
      </c>
      <c r="G106" s="150">
        <v>45.28</v>
      </c>
      <c r="H106" s="149">
        <f t="shared" si="27"/>
        <v>56.14</v>
      </c>
      <c r="I106" s="149">
        <f t="shared" si="36"/>
        <v>56.14</v>
      </c>
    </row>
    <row r="107" spans="1:9" ht="25.5" x14ac:dyDescent="0.2">
      <c r="A107" s="140" t="s">
        <v>562</v>
      </c>
      <c r="B107" s="132" t="s">
        <v>719</v>
      </c>
      <c r="C107" s="135">
        <v>96986</v>
      </c>
      <c r="D107" s="61" t="s">
        <v>714</v>
      </c>
      <c r="E107" s="140" t="s">
        <v>48</v>
      </c>
      <c r="F107" s="149">
        <f>MC!G741</f>
        <v>1</v>
      </c>
      <c r="G107" s="150">
        <v>140.37</v>
      </c>
      <c r="H107" s="149">
        <f t="shared" si="27"/>
        <v>174.05</v>
      </c>
      <c r="I107" s="149">
        <f t="shared" si="36"/>
        <v>174.05</v>
      </c>
    </row>
    <row r="108" spans="1:9" ht="38.25" x14ac:dyDescent="0.2">
      <c r="A108" s="140" t="s">
        <v>563</v>
      </c>
      <c r="B108" s="132" t="s">
        <v>719</v>
      </c>
      <c r="C108" s="165">
        <v>97592</v>
      </c>
      <c r="D108" s="61" t="s">
        <v>564</v>
      </c>
      <c r="E108" s="140" t="s">
        <v>48</v>
      </c>
      <c r="F108" s="149">
        <f>MC!G763</f>
        <v>21</v>
      </c>
      <c r="G108" s="150">
        <v>35.17</v>
      </c>
      <c r="H108" s="149">
        <f t="shared" si="27"/>
        <v>43.61</v>
      </c>
      <c r="I108" s="149">
        <f t="shared" si="36"/>
        <v>915.81</v>
      </c>
    </row>
    <row r="109" spans="1:9" ht="25.5" x14ac:dyDescent="0.2">
      <c r="A109" s="140" t="s">
        <v>565</v>
      </c>
      <c r="B109" s="132" t="s">
        <v>720</v>
      </c>
      <c r="C109" s="132">
        <v>39391</v>
      </c>
      <c r="D109" s="61" t="s">
        <v>566</v>
      </c>
      <c r="E109" s="140" t="s">
        <v>48</v>
      </c>
      <c r="F109" s="149">
        <f>MC!G768</f>
        <v>4</v>
      </c>
      <c r="G109" s="150">
        <v>52.8</v>
      </c>
      <c r="H109" s="149">
        <f t="shared" si="27"/>
        <v>65.47</v>
      </c>
      <c r="I109" s="149">
        <f t="shared" si="36"/>
        <v>261.88</v>
      </c>
    </row>
    <row r="110" spans="1:9" x14ac:dyDescent="0.2">
      <c r="A110" s="139" t="s">
        <v>567</v>
      </c>
      <c r="B110" s="133"/>
      <c r="C110" s="134"/>
      <c r="D110" s="123" t="s">
        <v>568</v>
      </c>
      <c r="E110" s="144"/>
      <c r="F110" s="145"/>
      <c r="G110" s="146"/>
      <c r="H110" s="147"/>
      <c r="I110" s="148">
        <f>SUM(I111:I112)</f>
        <v>15586.94</v>
      </c>
    </row>
    <row r="111" spans="1:9" ht="38.25" x14ac:dyDescent="0.2">
      <c r="A111" s="140" t="s">
        <v>569</v>
      </c>
      <c r="B111" s="132" t="s">
        <v>719</v>
      </c>
      <c r="C111" s="135">
        <v>96116</v>
      </c>
      <c r="D111" s="61" t="s">
        <v>570</v>
      </c>
      <c r="E111" s="140" t="s">
        <v>17</v>
      </c>
      <c r="F111" s="149">
        <f>MC!G775</f>
        <v>141.13</v>
      </c>
      <c r="G111" s="150">
        <v>82.37</v>
      </c>
      <c r="H111" s="149">
        <f t="shared" si="27"/>
        <v>102.13</v>
      </c>
      <c r="I111" s="149">
        <f t="shared" ref="I111" si="37">TRUNC(H111*F111,2)</f>
        <v>14413.6</v>
      </c>
    </row>
    <row r="112" spans="1:9" ht="22.5" x14ac:dyDescent="0.2">
      <c r="A112" s="140" t="s">
        <v>571</v>
      </c>
      <c r="B112" s="132" t="s">
        <v>721</v>
      </c>
      <c r="C112" s="135" t="s">
        <v>572</v>
      </c>
      <c r="D112" s="61" t="s">
        <v>573</v>
      </c>
      <c r="E112" s="140" t="s">
        <v>17</v>
      </c>
      <c r="F112" s="149">
        <f>MC!G780</f>
        <v>172.55</v>
      </c>
      <c r="G112" s="150">
        <f>6.62*0.8293</f>
        <v>5.4899659999999999</v>
      </c>
      <c r="H112" s="149">
        <f t="shared" si="27"/>
        <v>6.8</v>
      </c>
      <c r="I112" s="149">
        <f t="shared" ref="I112" si="38">TRUNC(H112*F112,2)</f>
        <v>1173.3399999999999</v>
      </c>
    </row>
    <row r="113" spans="1:11" x14ac:dyDescent="0.2">
      <c r="A113" s="201" t="s">
        <v>574</v>
      </c>
      <c r="B113" s="202"/>
      <c r="C113" s="202"/>
      <c r="D113" s="202"/>
      <c r="E113" s="202"/>
      <c r="F113" s="202"/>
      <c r="G113" s="202"/>
      <c r="H113" s="203"/>
      <c r="I113" s="156">
        <f>SUM(I11:I112)/2</f>
        <v>484191.11000000004</v>
      </c>
    </row>
    <row r="114" spans="1:11" x14ac:dyDescent="0.2">
      <c r="A114" s="200" t="s">
        <v>575</v>
      </c>
      <c r="B114" s="200"/>
      <c r="C114" s="200"/>
      <c r="D114" s="200"/>
      <c r="E114" s="200"/>
      <c r="F114" s="200"/>
      <c r="G114" s="200"/>
      <c r="H114" s="200"/>
      <c r="I114" s="200"/>
      <c r="K114" s="163"/>
    </row>
    <row r="115" spans="1:11" x14ac:dyDescent="0.2">
      <c r="D115" s="30"/>
      <c r="K115" s="163"/>
    </row>
    <row r="116" spans="1:11" x14ac:dyDescent="0.2">
      <c r="D116" s="30"/>
      <c r="K116" s="163"/>
    </row>
    <row r="117" spans="1:11" x14ac:dyDescent="0.2">
      <c r="A117" s="142" t="s">
        <v>576</v>
      </c>
      <c r="D117" s="30"/>
      <c r="K117" s="163"/>
    </row>
    <row r="118" spans="1:11" x14ac:dyDescent="0.2">
      <c r="D118" s="30"/>
    </row>
    <row r="119" spans="1:11" x14ac:dyDescent="0.2">
      <c r="K119" s="30"/>
    </row>
  </sheetData>
  <mergeCells count="18">
    <mergeCell ref="B6:F6"/>
    <mergeCell ref="G6:I6"/>
    <mergeCell ref="A114:I114"/>
    <mergeCell ref="A113:H113"/>
    <mergeCell ref="A1:I1"/>
    <mergeCell ref="A9:A10"/>
    <mergeCell ref="D9:D10"/>
    <mergeCell ref="E9:E10"/>
    <mergeCell ref="F9:F10"/>
    <mergeCell ref="G9:H9"/>
    <mergeCell ref="I9:I10"/>
    <mergeCell ref="A8:I8"/>
    <mergeCell ref="A2:I2"/>
    <mergeCell ref="A4:I5"/>
    <mergeCell ref="A3:I3"/>
    <mergeCell ref="B7:F7"/>
    <mergeCell ref="G7:I7"/>
    <mergeCell ref="B9:C9"/>
  </mergeCells>
  <phoneticPr fontId="0" type="noConversion"/>
  <pageMargins left="0.4375" right="0.330625" top="0.79562500000000003" bottom="0.66291666666666671" header="0.3930208333333333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J780"/>
  <sheetViews>
    <sheetView showGridLines="0" view="pageBreakPreview" topLeftCell="A4" zoomScale="115" zoomScaleNormal="115" zoomScaleSheetLayoutView="115" workbookViewId="0">
      <selection activeCell="H17" sqref="H17"/>
    </sheetView>
  </sheetViews>
  <sheetFormatPr defaultRowHeight="12.75" x14ac:dyDescent="0.2"/>
  <cols>
    <col min="1" max="1" width="6.85546875" style="125" bestFit="1" customWidth="1"/>
    <col min="2" max="2" width="40.7109375" style="64" customWidth="1"/>
    <col min="3" max="7" width="10.7109375" style="64" customWidth="1"/>
    <col min="8" max="8" width="4" style="64" customWidth="1"/>
  </cols>
  <sheetData>
    <row r="1" spans="1:8" ht="15.75" customHeight="1" x14ac:dyDescent="0.25">
      <c r="A1" s="245" t="str">
        <f>BASE!A1</f>
        <v>PREFEITURA MUNICIPAL DE BOM CONSELHO</v>
      </c>
      <c r="B1" s="246"/>
      <c r="C1" s="246"/>
      <c r="D1" s="246"/>
      <c r="E1" s="246"/>
      <c r="F1" s="246"/>
      <c r="G1" s="246"/>
      <c r="H1" s="247"/>
    </row>
    <row r="2" spans="1:8" ht="12.75" customHeight="1" x14ac:dyDescent="0.2">
      <c r="A2" s="249"/>
      <c r="B2" s="250"/>
      <c r="C2" s="250"/>
      <c r="D2" s="250"/>
      <c r="E2" s="250"/>
      <c r="F2" s="250"/>
      <c r="G2" s="250"/>
      <c r="H2" s="251"/>
    </row>
    <row r="3" spans="1:8" ht="15.75" customHeight="1" x14ac:dyDescent="0.25">
      <c r="A3" s="248" t="s">
        <v>577</v>
      </c>
      <c r="B3" s="223"/>
      <c r="C3" s="223"/>
      <c r="D3" s="223"/>
      <c r="E3" s="223"/>
      <c r="F3" s="223"/>
      <c r="G3" s="223"/>
      <c r="H3" s="224"/>
    </row>
    <row r="4" spans="1:8" ht="12.75" customHeight="1" x14ac:dyDescent="0.2">
      <c r="A4" s="252"/>
      <c r="B4" s="253"/>
      <c r="C4" s="253"/>
      <c r="D4" s="253"/>
      <c r="E4" s="253"/>
      <c r="F4" s="253"/>
      <c r="G4" s="253"/>
      <c r="H4" s="254"/>
    </row>
    <row r="5" spans="1:8" ht="12.75" customHeight="1" x14ac:dyDescent="0.2">
      <c r="A5" s="255"/>
      <c r="B5" s="256"/>
      <c r="C5" s="256"/>
      <c r="D5" s="256"/>
      <c r="E5" s="256"/>
      <c r="F5" s="256"/>
      <c r="G5" s="256"/>
      <c r="H5" s="257"/>
    </row>
    <row r="6" spans="1:8" x14ac:dyDescent="0.2">
      <c r="A6" s="180" t="s">
        <v>1</v>
      </c>
      <c r="B6" s="258" t="str">
        <f>BASE!B6</f>
        <v>CONSTRUÇÃO DA USF RAINHA ISABEL</v>
      </c>
      <c r="C6" s="258"/>
      <c r="D6" s="258"/>
      <c r="E6" s="258"/>
      <c r="F6" s="258"/>
      <c r="G6" s="258"/>
      <c r="H6" s="259"/>
    </row>
    <row r="7" spans="1:8" x14ac:dyDescent="0.2">
      <c r="A7" s="180" t="s">
        <v>2</v>
      </c>
      <c r="B7" s="258" t="str">
        <f>BASE!B7</f>
        <v>RAINHA IZABEL, BOM CONSELHO - PE</v>
      </c>
      <c r="C7" s="258"/>
      <c r="D7" s="258"/>
      <c r="E7" s="258"/>
      <c r="F7" s="62"/>
      <c r="G7" s="260"/>
      <c r="H7" s="259"/>
    </row>
    <row r="8" spans="1:8" ht="12.75" customHeight="1" x14ac:dyDescent="0.2">
      <c r="A8" s="249"/>
      <c r="B8" s="250"/>
      <c r="C8" s="250"/>
      <c r="D8" s="250"/>
      <c r="E8" s="250"/>
      <c r="F8" s="250"/>
      <c r="G8" s="250"/>
      <c r="H8" s="251"/>
    </row>
    <row r="9" spans="1:8" x14ac:dyDescent="0.2">
      <c r="A9" s="139" t="s">
        <v>13</v>
      </c>
      <c r="B9" s="158" t="s">
        <v>578</v>
      </c>
      <c r="C9" s="230"/>
      <c r="D9" s="231"/>
      <c r="E9" s="231"/>
      <c r="F9" s="231"/>
      <c r="G9" s="231"/>
      <c r="H9" s="232"/>
    </row>
    <row r="10" spans="1:8" ht="24.95" customHeight="1" x14ac:dyDescent="0.2">
      <c r="A10" s="166" t="str">
        <f>BASE!A12</f>
        <v>1.1</v>
      </c>
      <c r="B10" s="233" t="str">
        <f>BASE!D12</f>
        <v>LOCACAO CONVENCIONAL DE OBRA, UTILIZANDO GABARITO DE TÁBUAS CORRIDAS PONTALETADAS A CADA 2,00M - 2 UTILIZAÇÕES. AF_10/2018</v>
      </c>
      <c r="C10" s="234"/>
      <c r="D10" s="235"/>
      <c r="H10" s="65"/>
    </row>
    <row r="11" spans="1:8" x14ac:dyDescent="0.2">
      <c r="A11" s="166"/>
      <c r="B11" s="66" t="s">
        <v>579</v>
      </c>
      <c r="C11" s="66" t="s">
        <v>48</v>
      </c>
      <c r="D11" s="66" t="s">
        <v>580</v>
      </c>
      <c r="E11" s="66" t="s">
        <v>581</v>
      </c>
      <c r="F11" s="66" t="s">
        <v>582</v>
      </c>
      <c r="G11" s="66" t="s">
        <v>583</v>
      </c>
      <c r="H11" s="65"/>
    </row>
    <row r="12" spans="1:8" x14ac:dyDescent="0.2">
      <c r="A12" s="166"/>
      <c r="B12" s="67"/>
      <c r="C12" s="68"/>
      <c r="D12" s="68">
        <f>11.25+19.15*2</f>
        <v>49.55</v>
      </c>
      <c r="E12" s="68"/>
      <c r="F12" s="68"/>
      <c r="G12" s="69">
        <f>ROUND(IF(PRODUCT(IF(C12=0,1,C12),IF(D12=0,1,D12),IF(E12=0,1,E12),IF(F12=0,1,F12))=1,0,PRODUCT(IF(C12=0,1,C12),IF(D12=0,1,D12),IF(E12=0,1,E12),IF(F12=0,1,F12))),2)</f>
        <v>49.55</v>
      </c>
      <c r="H12" s="65"/>
    </row>
    <row r="13" spans="1:8" x14ac:dyDescent="0.2">
      <c r="A13" s="166"/>
      <c r="C13" s="71"/>
      <c r="D13" s="125"/>
      <c r="E13" s="72" t="s">
        <v>583</v>
      </c>
      <c r="F13" s="73" t="s">
        <v>584</v>
      </c>
      <c r="G13" s="74">
        <f>SUM(G12:G12)</f>
        <v>49.55</v>
      </c>
      <c r="H13" s="75" t="s">
        <v>106</v>
      </c>
    </row>
    <row r="14" spans="1:8" ht="24" customHeight="1" x14ac:dyDescent="0.2">
      <c r="A14" s="192" t="str">
        <f>BASE!A13</f>
        <v>1.2</v>
      </c>
      <c r="B14" s="233" t="str">
        <f>BASE!D13</f>
        <v>PLACA DE OBRA (PARA CONSTRUCAO CIVIL) EM CHAPA GALVANIZADA *N. 22*, ADESIVADA, DE *2,4 X 1,2* M (SEM POSTES PARA FIXACAO)</v>
      </c>
      <c r="C14" s="234"/>
      <c r="D14" s="235"/>
      <c r="H14" s="65"/>
    </row>
    <row r="15" spans="1:8" x14ac:dyDescent="0.2">
      <c r="A15" s="192"/>
      <c r="B15" s="66" t="s">
        <v>579</v>
      </c>
      <c r="C15" s="66" t="s">
        <v>48</v>
      </c>
      <c r="D15" s="66" t="s">
        <v>580</v>
      </c>
      <c r="E15" s="66" t="s">
        <v>581</v>
      </c>
      <c r="F15" s="66" t="s">
        <v>582</v>
      </c>
      <c r="G15" s="66" t="s">
        <v>583</v>
      </c>
      <c r="H15" s="65"/>
    </row>
    <row r="16" spans="1:8" x14ac:dyDescent="0.2">
      <c r="A16" s="192"/>
      <c r="B16" s="67"/>
      <c r="C16" s="68"/>
      <c r="D16" s="68"/>
      <c r="E16" s="68">
        <v>3</v>
      </c>
      <c r="F16" s="68">
        <v>2</v>
      </c>
      <c r="G16" s="69">
        <f>ROUND(IF(PRODUCT(IF(C16=0,1,C16),IF(D16=0,1,D16),IF(E16=0,1,E16),IF(F16=0,1,F16))=1,0,PRODUCT(IF(C16=0,1,C16),IF(D16=0,1,D16),IF(E16=0,1,E16),IF(F16=0,1,F16))),2)</f>
        <v>6</v>
      </c>
      <c r="H16" s="65"/>
    </row>
    <row r="17" spans="1:8" x14ac:dyDescent="0.2">
      <c r="A17" s="192"/>
      <c r="C17" s="71"/>
      <c r="D17" s="193"/>
      <c r="E17" s="72" t="s">
        <v>583</v>
      </c>
      <c r="F17" s="73" t="s">
        <v>584</v>
      </c>
      <c r="G17" s="74">
        <f>SUM(G16:G16)</f>
        <v>6</v>
      </c>
      <c r="H17" s="75" t="s">
        <v>728</v>
      </c>
    </row>
    <row r="18" spans="1:8" x14ac:dyDescent="0.2">
      <c r="A18" s="192" t="str">
        <f>BASE!A14</f>
        <v>1.3</v>
      </c>
      <c r="B18" s="233" t="str">
        <f>BASE!D14</f>
        <v xml:space="preserve">BARRACÃO PARA OBRAS DE MÉDIO PORTE REAPROVEITAMENTO 2 VEZES	</v>
      </c>
      <c r="C18" s="234"/>
      <c r="D18" s="235"/>
      <c r="H18" s="65"/>
    </row>
    <row r="19" spans="1:8" x14ac:dyDescent="0.2">
      <c r="A19" s="192"/>
      <c r="B19" s="66" t="s">
        <v>579</v>
      </c>
      <c r="C19" s="66" t="s">
        <v>48</v>
      </c>
      <c r="D19" s="66" t="s">
        <v>580</v>
      </c>
      <c r="E19" s="66" t="s">
        <v>581</v>
      </c>
      <c r="F19" s="66" t="s">
        <v>582</v>
      </c>
      <c r="G19" s="66" t="s">
        <v>583</v>
      </c>
      <c r="H19" s="65"/>
    </row>
    <row r="20" spans="1:8" x14ac:dyDescent="0.2">
      <c r="A20" s="192"/>
      <c r="B20" s="67"/>
      <c r="C20" s="68"/>
      <c r="D20" s="68">
        <v>3</v>
      </c>
      <c r="E20" s="68">
        <v>3</v>
      </c>
      <c r="F20" s="68"/>
      <c r="G20" s="69">
        <f>ROUND(IF(PRODUCT(IF(C20=0,1,C20),IF(D20=0,1,D20),IF(E20=0,1,E20),IF(F20=0,1,F20))=1,0,PRODUCT(IF(C20=0,1,C20),IF(D20=0,1,D20),IF(E20=0,1,E20),IF(F20=0,1,F20))),2)</f>
        <v>9</v>
      </c>
      <c r="H20" s="65"/>
    </row>
    <row r="21" spans="1:8" x14ac:dyDescent="0.2">
      <c r="A21" s="192"/>
      <c r="C21" s="71"/>
      <c r="D21" s="193"/>
      <c r="E21" s="72" t="s">
        <v>583</v>
      </c>
      <c r="F21" s="73" t="s">
        <v>584</v>
      </c>
      <c r="G21" s="74">
        <f>SUM(G20:G20)</f>
        <v>9</v>
      </c>
      <c r="H21" s="75" t="s">
        <v>17</v>
      </c>
    </row>
    <row r="22" spans="1:8" x14ac:dyDescent="0.2">
      <c r="A22" s="166" t="str">
        <f>BASE!A15</f>
        <v>1.4</v>
      </c>
      <c r="B22" s="242" t="str">
        <f>BASE!D15</f>
        <v>TAPUME COM COMPENSADO DE MADEIRA. AF_05/2018</v>
      </c>
      <c r="C22" s="243"/>
      <c r="D22" s="244"/>
      <c r="H22" s="65"/>
    </row>
    <row r="23" spans="1:8" x14ac:dyDescent="0.2">
      <c r="A23" s="166"/>
      <c r="B23" s="66" t="s">
        <v>579</v>
      </c>
      <c r="C23" s="66" t="s">
        <v>48</v>
      </c>
      <c r="D23" s="66" t="s">
        <v>580</v>
      </c>
      <c r="E23" s="66" t="s">
        <v>581</v>
      </c>
      <c r="F23" s="66" t="s">
        <v>582</v>
      </c>
      <c r="G23" s="66" t="s">
        <v>583</v>
      </c>
      <c r="H23" s="65"/>
    </row>
    <row r="24" spans="1:8" x14ac:dyDescent="0.2">
      <c r="A24" s="166"/>
      <c r="B24" s="67"/>
      <c r="C24" s="68"/>
      <c r="D24" s="68">
        <f>11.25+19.15</f>
        <v>30.4</v>
      </c>
      <c r="E24" s="68"/>
      <c r="F24" s="68">
        <v>3</v>
      </c>
      <c r="G24" s="69">
        <f>ROUND(IF(PRODUCT(IF(C24=0,1,C24),IF(D24=0,1,D24),IF(E24=0,1,E24),IF(F24=0,1,F24))=1,0,PRODUCT(IF(C24=0,1,C24),IF(D24=0,1,D24),IF(E24=0,1,E24),IF(F24=0,1,F24))),2)</f>
        <v>91.2</v>
      </c>
      <c r="H24" s="65"/>
    </row>
    <row r="25" spans="1:8" x14ac:dyDescent="0.2">
      <c r="A25" s="166"/>
      <c r="C25" s="71"/>
      <c r="D25" s="125"/>
      <c r="E25" s="72" t="s">
        <v>583</v>
      </c>
      <c r="F25" s="73" t="s">
        <v>584</v>
      </c>
      <c r="G25" s="74">
        <f>SUM(G24:G24)</f>
        <v>91.2</v>
      </c>
      <c r="H25" s="75" t="s">
        <v>17</v>
      </c>
    </row>
    <row r="26" spans="1:8" x14ac:dyDescent="0.2">
      <c r="A26" s="139" t="str">
        <f>BASE!A16</f>
        <v>2.0</v>
      </c>
      <c r="B26" s="158" t="str">
        <f>BASE!D16</f>
        <v>ADMINISTRAÇÃO LOCAL</v>
      </c>
      <c r="C26" s="71"/>
      <c r="D26" s="125"/>
      <c r="E26" s="125"/>
      <c r="F26" s="125"/>
      <c r="G26" s="167"/>
      <c r="H26" s="126"/>
    </row>
    <row r="27" spans="1:8" x14ac:dyDescent="0.2">
      <c r="A27" s="166" t="str">
        <f>BASE!A17</f>
        <v>2.1</v>
      </c>
      <c r="B27" s="242" t="str">
        <f>BASE!D17</f>
        <v>ENCARREGADO GERAL DE OBRAS COM ENCARGOS COMPLEMENTARES</v>
      </c>
      <c r="C27" s="243"/>
      <c r="D27" s="244"/>
      <c r="H27" s="65"/>
    </row>
    <row r="28" spans="1:8" x14ac:dyDescent="0.2">
      <c r="A28" s="166"/>
      <c r="B28" s="66" t="s">
        <v>579</v>
      </c>
      <c r="C28" s="66" t="s">
        <v>48</v>
      </c>
      <c r="D28" s="66" t="s">
        <v>580</v>
      </c>
      <c r="E28" s="66" t="s">
        <v>581</v>
      </c>
      <c r="F28" s="66" t="s">
        <v>582</v>
      </c>
      <c r="G28" s="66" t="s">
        <v>583</v>
      </c>
      <c r="H28" s="65"/>
    </row>
    <row r="29" spans="1:8" x14ac:dyDescent="0.2">
      <c r="A29" s="166"/>
      <c r="B29" s="67"/>
      <c r="C29" s="68">
        <v>3</v>
      </c>
      <c r="D29" s="68"/>
      <c r="E29" s="68"/>
      <c r="F29" s="68"/>
      <c r="G29" s="69">
        <f>ROUND(IF(PRODUCT(IF(C29=0,1,C29),IF(D29=0,1,D29),IF(E29=0,1,E29),IF(F29=0,1,F29))=1,0,PRODUCT(IF(C29=0,1,C29),IF(D29=0,1,D29),IF(E29=0,1,E29),IF(F29=0,1,F29))),2)</f>
        <v>3</v>
      </c>
      <c r="H29" s="65"/>
    </row>
    <row r="30" spans="1:8" x14ac:dyDescent="0.2">
      <c r="A30" s="166"/>
      <c r="C30" s="71"/>
      <c r="D30" s="125"/>
      <c r="E30" s="72" t="s">
        <v>583</v>
      </c>
      <c r="F30" s="73" t="s">
        <v>584</v>
      </c>
      <c r="G30" s="74">
        <f>SUM(G29:G29)</f>
        <v>3</v>
      </c>
      <c r="H30" s="75" t="s">
        <v>585</v>
      </c>
    </row>
    <row r="31" spans="1:8" x14ac:dyDescent="0.2">
      <c r="A31" s="166"/>
    </row>
    <row r="32" spans="1:8" x14ac:dyDescent="0.2">
      <c r="A32" s="139" t="str">
        <f>BASE!A18</f>
        <v>3.0</v>
      </c>
      <c r="B32" s="158" t="s">
        <v>594</v>
      </c>
      <c r="C32" s="230"/>
      <c r="D32" s="231"/>
      <c r="E32" s="231"/>
      <c r="F32" s="231"/>
      <c r="G32" s="231"/>
      <c r="H32" s="232"/>
    </row>
    <row r="33" spans="1:8" x14ac:dyDescent="0.2">
      <c r="A33" s="139" t="str">
        <f>BASE!A19</f>
        <v>3.1</v>
      </c>
      <c r="B33" s="158" t="str">
        <f>BASE!D19</f>
        <v>MOVIMENTOS EM TERRA</v>
      </c>
      <c r="H33" s="65"/>
    </row>
    <row r="34" spans="1:8" x14ac:dyDescent="0.2">
      <c r="A34" s="166" t="str">
        <f>BASE!A20</f>
        <v>3.1.1</v>
      </c>
      <c r="B34" s="233" t="s">
        <v>595</v>
      </c>
      <c r="C34" s="234"/>
      <c r="D34" s="235"/>
      <c r="H34" s="65"/>
    </row>
    <row r="35" spans="1:8" x14ac:dyDescent="0.2">
      <c r="A35" s="166"/>
      <c r="B35" s="66" t="s">
        <v>579</v>
      </c>
      <c r="C35" s="66" t="s">
        <v>48</v>
      </c>
      <c r="D35" s="66" t="s">
        <v>580</v>
      </c>
      <c r="E35" s="66" t="s">
        <v>581</v>
      </c>
      <c r="F35" s="66" t="s">
        <v>582</v>
      </c>
      <c r="G35" s="66" t="s">
        <v>583</v>
      </c>
      <c r="H35" s="65"/>
    </row>
    <row r="36" spans="1:8" x14ac:dyDescent="0.2">
      <c r="A36" s="166"/>
      <c r="B36" s="67" t="s">
        <v>593</v>
      </c>
      <c r="C36" s="68"/>
      <c r="D36" s="68">
        <v>139</v>
      </c>
      <c r="E36" s="68">
        <v>0.4</v>
      </c>
      <c r="F36" s="68">
        <v>0.6</v>
      </c>
      <c r="G36" s="69">
        <f t="shared" ref="G36:G38" si="0">ROUND(IF(PRODUCT(IF(C36=0,1,C36),IF(D36=0,1,D36),IF(E36=0,1,E36),IF(F36=0,1,F36))=1,0,PRODUCT(IF(C36=0,1,C36),IF(D36=0,1,D36),IF(E36=0,1,E36),IF(F36=0,1,F36))),2)</f>
        <v>33.36</v>
      </c>
      <c r="H36" s="65"/>
    </row>
    <row r="37" spans="1:8" x14ac:dyDescent="0.2">
      <c r="A37" s="166"/>
      <c r="B37" s="67" t="s">
        <v>596</v>
      </c>
      <c r="C37" s="68">
        <v>35</v>
      </c>
      <c r="D37" s="68">
        <v>0.7</v>
      </c>
      <c r="E37" s="68">
        <v>0.7</v>
      </c>
      <c r="F37" s="68">
        <v>1</v>
      </c>
      <c r="G37" s="69">
        <f t="shared" si="0"/>
        <v>17.149999999999999</v>
      </c>
      <c r="H37" s="65"/>
    </row>
    <row r="38" spans="1:8" x14ac:dyDescent="0.2">
      <c r="A38" s="166"/>
      <c r="B38" s="67"/>
      <c r="C38" s="70"/>
      <c r="D38" s="70"/>
      <c r="E38" s="70"/>
      <c r="F38" s="70"/>
      <c r="G38" s="69">
        <f t="shared" si="0"/>
        <v>0</v>
      </c>
      <c r="H38" s="65"/>
    </row>
    <row r="39" spans="1:8" x14ac:dyDescent="0.2">
      <c r="A39" s="166"/>
      <c r="C39" s="71"/>
      <c r="D39" s="125"/>
      <c r="E39" s="72" t="s">
        <v>583</v>
      </c>
      <c r="F39" s="73" t="s">
        <v>584</v>
      </c>
      <c r="G39" s="74">
        <f>SUM(G36:G38)</f>
        <v>50.51</v>
      </c>
      <c r="H39" s="75" t="s">
        <v>57</v>
      </c>
    </row>
    <row r="40" spans="1:8" ht="24" customHeight="1" x14ac:dyDescent="0.2">
      <c r="A40" s="166" t="str">
        <f>BASE!A21</f>
        <v>3.1.2</v>
      </c>
      <c r="B40" s="233" t="str">
        <f>BASE!D21</f>
        <v>PREPARO DE FUNDO DE VALA COM LARGURA MENOR QUE 1,5 M (ACERTO DO SOLO NATURAL). AF_08/2020</v>
      </c>
      <c r="C40" s="234"/>
      <c r="D40" s="235"/>
      <c r="H40" s="65"/>
    </row>
    <row r="41" spans="1:8" x14ac:dyDescent="0.2">
      <c r="A41" s="166"/>
      <c r="B41" s="66" t="s">
        <v>579</v>
      </c>
      <c r="C41" s="66" t="s">
        <v>48</v>
      </c>
      <c r="D41" s="66" t="s">
        <v>580</v>
      </c>
      <c r="E41" s="66" t="s">
        <v>581</v>
      </c>
      <c r="F41" s="66" t="s">
        <v>582</v>
      </c>
      <c r="G41" s="66" t="s">
        <v>583</v>
      </c>
      <c r="H41" s="65"/>
    </row>
    <row r="42" spans="1:8" x14ac:dyDescent="0.2">
      <c r="A42" s="166"/>
      <c r="B42" s="67" t="s">
        <v>593</v>
      </c>
      <c r="C42" s="68"/>
      <c r="D42" s="68">
        <v>139</v>
      </c>
      <c r="E42" s="68">
        <v>0.4</v>
      </c>
      <c r="F42" s="68"/>
      <c r="G42" s="69">
        <f t="shared" ref="G42:G43" si="1">ROUND(IF(PRODUCT(IF(C42=0,1,C42),IF(D42=0,1,D42),IF(E42=0,1,E42),IF(F42=0,1,F42))=1,0,PRODUCT(IF(C42=0,1,C42),IF(D42=0,1,D42),IF(E42=0,1,E42),IF(F42=0,1,F42))),2)</f>
        <v>55.6</v>
      </c>
      <c r="H42" s="65"/>
    </row>
    <row r="43" spans="1:8" x14ac:dyDescent="0.2">
      <c r="A43" s="166"/>
      <c r="B43" s="67" t="s">
        <v>596</v>
      </c>
      <c r="C43" s="68">
        <v>35</v>
      </c>
      <c r="D43" s="68">
        <v>0.7</v>
      </c>
      <c r="E43" s="68">
        <v>0.7</v>
      </c>
      <c r="F43" s="68"/>
      <c r="G43" s="69">
        <f t="shared" si="1"/>
        <v>17.149999999999999</v>
      </c>
      <c r="H43" s="65"/>
    </row>
    <row r="44" spans="1:8" x14ac:dyDescent="0.2">
      <c r="A44" s="166"/>
      <c r="B44" s="67"/>
      <c r="C44" s="70"/>
      <c r="D44" s="70"/>
      <c r="E44" s="70"/>
      <c r="F44" s="70"/>
      <c r="G44" s="69">
        <f t="shared" ref="G44" si="2">ROUND(IF(PRODUCT(IF(C44=0,1,C44),IF(D44=0,1,D44),IF(E44=0,1,E44),IF(F44=0,1,F44))=1,0,PRODUCT(IF(C44=0,1,C44),IF(D44=0,1,D44),IF(E44=0,1,E44),IF(F44=0,1,F44))),2)</f>
        <v>0</v>
      </c>
      <c r="H44" s="65"/>
    </row>
    <row r="45" spans="1:8" x14ac:dyDescent="0.2">
      <c r="A45" s="166"/>
      <c r="C45" s="71"/>
      <c r="D45" s="125"/>
      <c r="E45" s="72" t="s">
        <v>583</v>
      </c>
      <c r="F45" s="73" t="s">
        <v>584</v>
      </c>
      <c r="G45" s="74">
        <f>SUM(G42:G44)</f>
        <v>72.75</v>
      </c>
      <c r="H45" s="75" t="s">
        <v>17</v>
      </c>
    </row>
    <row r="46" spans="1:8" x14ac:dyDescent="0.2">
      <c r="A46" s="166" t="str">
        <f>BASE!A22</f>
        <v>3.1.3</v>
      </c>
      <c r="B46" s="233" t="str">
        <f>BASE!D22</f>
        <v>REATERRO MANUAL APILOADO COM SOQUETE. AF_10/2017</v>
      </c>
      <c r="C46" s="234"/>
      <c r="D46" s="235"/>
      <c r="H46" s="65"/>
    </row>
    <row r="47" spans="1:8" x14ac:dyDescent="0.2">
      <c r="A47" s="166"/>
      <c r="B47" s="66" t="s">
        <v>579</v>
      </c>
      <c r="C47" s="66" t="s">
        <v>48</v>
      </c>
      <c r="D47" s="66" t="s">
        <v>580</v>
      </c>
      <c r="E47" s="66" t="s">
        <v>581</v>
      </c>
      <c r="F47" s="66" t="s">
        <v>582</v>
      </c>
      <c r="G47" s="66" t="s">
        <v>583</v>
      </c>
      <c r="H47" s="65"/>
    </row>
    <row r="48" spans="1:8" x14ac:dyDescent="0.2">
      <c r="A48" s="166"/>
      <c r="B48" s="67" t="s">
        <v>593</v>
      </c>
      <c r="C48" s="68"/>
      <c r="D48" s="68">
        <v>139</v>
      </c>
      <c r="E48" s="68">
        <v>0.1</v>
      </c>
      <c r="F48" s="68">
        <v>0.55000000000000004</v>
      </c>
      <c r="G48" s="69">
        <f t="shared" ref="G48:G49" si="3">ROUND(IF(PRODUCT(IF(C48=0,1,C48),IF(D48=0,1,D48),IF(E48=0,1,E48),IF(F48=0,1,F48))=1,0,PRODUCT(IF(C48=0,1,C48),IF(D48=0,1,D48),IF(E48=0,1,E48),IF(F48=0,1,F48))),2)</f>
        <v>7.65</v>
      </c>
      <c r="H48" s="65"/>
    </row>
    <row r="49" spans="1:8" x14ac:dyDescent="0.2">
      <c r="A49" s="166"/>
      <c r="B49" s="67" t="s">
        <v>596</v>
      </c>
      <c r="C49" s="68"/>
      <c r="D49" s="68">
        <v>35</v>
      </c>
      <c r="E49" s="68">
        <v>0.1</v>
      </c>
      <c r="F49" s="68">
        <v>0.65</v>
      </c>
      <c r="G49" s="69">
        <f t="shared" si="3"/>
        <v>2.2799999999999998</v>
      </c>
      <c r="H49" s="181"/>
    </row>
    <row r="50" spans="1:8" x14ac:dyDescent="0.2">
      <c r="A50" s="166"/>
      <c r="B50" s="67"/>
      <c r="C50" s="70"/>
      <c r="D50" s="70"/>
      <c r="E50" s="70"/>
      <c r="F50" s="70"/>
      <c r="G50" s="69">
        <f t="shared" ref="G50" si="4">ROUND(IF(PRODUCT(IF(C50=0,1,C50),IF(D50=0,1,D50),IF(E50=0,1,E50),IF(F50=0,1,F50))=1,0,PRODUCT(IF(C50=0,1,C50),IF(D50=0,1,D50),IF(E50=0,1,E50),IF(F50=0,1,F50))),2)</f>
        <v>0</v>
      </c>
      <c r="H50" s="65"/>
    </row>
    <row r="51" spans="1:8" x14ac:dyDescent="0.2">
      <c r="A51" s="166"/>
      <c r="C51" s="71"/>
      <c r="D51" s="125"/>
      <c r="E51" s="72" t="s">
        <v>583</v>
      </c>
      <c r="F51" s="73" t="s">
        <v>584</v>
      </c>
      <c r="G51" s="74">
        <f>SUM(G48:G50)</f>
        <v>9.93</v>
      </c>
      <c r="H51" s="75" t="s">
        <v>57</v>
      </c>
    </row>
    <row r="52" spans="1:8" x14ac:dyDescent="0.2">
      <c r="A52" s="179" t="str">
        <f>BASE!A23</f>
        <v>3.1.4</v>
      </c>
      <c r="B52" s="239" t="str">
        <f>BASE!D23</f>
        <v>COMPACTAÇÃO MANUAL COM PLACA VIBRATÓRIA SEM CONTROLE DO GRAU DE COMPACTAÇÃO</v>
      </c>
      <c r="C52" s="240"/>
      <c r="D52" s="241"/>
      <c r="H52" s="65"/>
    </row>
    <row r="53" spans="1:8" x14ac:dyDescent="0.2">
      <c r="A53" s="166"/>
      <c r="B53" s="66" t="s">
        <v>579</v>
      </c>
      <c r="C53" s="66" t="s">
        <v>48</v>
      </c>
      <c r="D53" s="66" t="s">
        <v>580</v>
      </c>
      <c r="E53" s="66" t="s">
        <v>581</v>
      </c>
      <c r="F53" s="66" t="s">
        <v>582</v>
      </c>
      <c r="G53" s="66" t="s">
        <v>583</v>
      </c>
      <c r="H53" s="65"/>
    </row>
    <row r="54" spans="1:8" x14ac:dyDescent="0.2">
      <c r="A54" s="166"/>
      <c r="B54" s="67" t="s">
        <v>597</v>
      </c>
      <c r="C54" s="68"/>
      <c r="D54" s="68">
        <v>3</v>
      </c>
      <c r="E54" s="68">
        <v>3.5</v>
      </c>
      <c r="F54" s="68"/>
      <c r="G54" s="69">
        <f t="shared" ref="G54:G76" si="5">ROUND(IF(PRODUCT(IF(C54=0,1,C54),IF(D54=0,1,D54),IF(E54=0,1,E54),IF(F54=0,1,F54))=1,0,PRODUCT(IF(C54=0,1,C54),IF(D54=0,1,D54),IF(E54=0,1,E54),IF(F54=0,1,F54))),2)</f>
        <v>10.5</v>
      </c>
      <c r="H54" s="65"/>
    </row>
    <row r="55" spans="1:8" x14ac:dyDescent="0.2">
      <c r="A55" s="166"/>
      <c r="B55" s="67" t="s">
        <v>598</v>
      </c>
      <c r="C55" s="68"/>
      <c r="D55" s="68">
        <v>3</v>
      </c>
      <c r="E55" s="68">
        <v>2.2000000000000002</v>
      </c>
      <c r="F55" s="68"/>
      <c r="G55" s="69">
        <f t="shared" si="5"/>
        <v>6.6</v>
      </c>
      <c r="H55" s="65"/>
    </row>
    <row r="56" spans="1:8" x14ac:dyDescent="0.2">
      <c r="A56" s="166"/>
      <c r="B56" s="67" t="s">
        <v>599</v>
      </c>
      <c r="C56" s="68"/>
      <c r="D56" s="68">
        <v>2.5</v>
      </c>
      <c r="E56" s="68">
        <v>3.5</v>
      </c>
      <c r="F56" s="68"/>
      <c r="G56" s="69">
        <f t="shared" si="5"/>
        <v>8.75</v>
      </c>
      <c r="H56" s="65"/>
    </row>
    <row r="57" spans="1:8" x14ac:dyDescent="0.2">
      <c r="A57" s="166"/>
      <c r="B57" s="67" t="s">
        <v>591</v>
      </c>
      <c r="C57" s="68"/>
      <c r="D57" s="68">
        <v>2.5</v>
      </c>
      <c r="E57" s="68">
        <v>3.5</v>
      </c>
      <c r="F57" s="68"/>
      <c r="G57" s="69">
        <f t="shared" si="5"/>
        <v>8.75</v>
      </c>
      <c r="H57" s="65"/>
    </row>
    <row r="58" spans="1:8" x14ac:dyDescent="0.2">
      <c r="A58" s="166"/>
      <c r="B58" s="67"/>
      <c r="C58" s="68"/>
      <c r="D58" s="68">
        <v>2.5</v>
      </c>
      <c r="E58" s="68">
        <v>3.5</v>
      </c>
      <c r="F58" s="68"/>
      <c r="G58" s="69">
        <f t="shared" si="5"/>
        <v>8.75</v>
      </c>
      <c r="H58" s="65"/>
    </row>
    <row r="59" spans="1:8" x14ac:dyDescent="0.2">
      <c r="A59" s="166"/>
      <c r="B59" s="67" t="s">
        <v>588</v>
      </c>
      <c r="C59" s="68"/>
      <c r="D59" s="68">
        <v>3.5</v>
      </c>
      <c r="E59" s="68">
        <v>3.5</v>
      </c>
      <c r="F59" s="68"/>
      <c r="G59" s="69">
        <f t="shared" si="5"/>
        <v>12.25</v>
      </c>
      <c r="H59" s="65"/>
    </row>
    <row r="60" spans="1:8" x14ac:dyDescent="0.2">
      <c r="A60" s="166"/>
      <c r="B60" s="67" t="s">
        <v>600</v>
      </c>
      <c r="C60" s="68"/>
      <c r="D60" s="68">
        <v>3</v>
      </c>
      <c r="E60" s="68">
        <v>1.3</v>
      </c>
      <c r="F60" s="68"/>
      <c r="G60" s="69">
        <f t="shared" si="5"/>
        <v>3.9</v>
      </c>
      <c r="H60" s="65"/>
    </row>
    <row r="61" spans="1:8" x14ac:dyDescent="0.2">
      <c r="A61" s="166"/>
      <c r="B61" s="67"/>
      <c r="C61" s="68"/>
      <c r="D61" s="68">
        <v>5.65</v>
      </c>
      <c r="E61" s="68">
        <v>3.3</v>
      </c>
      <c r="F61" s="68"/>
      <c r="G61" s="69">
        <f t="shared" si="5"/>
        <v>18.649999999999999</v>
      </c>
      <c r="H61" s="65"/>
    </row>
    <row r="62" spans="1:8" x14ac:dyDescent="0.2">
      <c r="A62" s="166"/>
      <c r="B62" s="67" t="s">
        <v>589</v>
      </c>
      <c r="C62" s="68"/>
      <c r="D62" s="68">
        <v>4.95</v>
      </c>
      <c r="E62" s="68">
        <v>1</v>
      </c>
      <c r="F62" s="68"/>
      <c r="G62" s="69">
        <f t="shared" si="5"/>
        <v>4.95</v>
      </c>
      <c r="H62" s="65"/>
    </row>
    <row r="63" spans="1:8" x14ac:dyDescent="0.2">
      <c r="A63" s="166"/>
      <c r="B63" s="67"/>
      <c r="C63" s="68"/>
      <c r="D63" s="68">
        <v>4.95</v>
      </c>
      <c r="E63" s="68">
        <v>1</v>
      </c>
      <c r="F63" s="68"/>
      <c r="G63" s="69">
        <f t="shared" si="5"/>
        <v>4.95</v>
      </c>
      <c r="H63" s="65"/>
    </row>
    <row r="64" spans="1:8" x14ac:dyDescent="0.2">
      <c r="A64" s="166"/>
      <c r="B64" s="67"/>
      <c r="C64" s="68"/>
      <c r="D64" s="68">
        <v>4.1500000000000004</v>
      </c>
      <c r="E64" s="68">
        <v>0.75</v>
      </c>
      <c r="F64" s="68"/>
      <c r="G64" s="69">
        <f t="shared" si="5"/>
        <v>3.11</v>
      </c>
      <c r="H64" s="65"/>
    </row>
    <row r="65" spans="1:8" x14ac:dyDescent="0.2">
      <c r="A65" s="166"/>
      <c r="B65" s="67"/>
      <c r="C65" s="68"/>
      <c r="D65" s="68">
        <v>1.35</v>
      </c>
      <c r="E65" s="68">
        <v>6.05</v>
      </c>
      <c r="F65" s="68"/>
      <c r="G65" s="69">
        <f t="shared" si="5"/>
        <v>8.17</v>
      </c>
      <c r="H65" s="65"/>
    </row>
    <row r="66" spans="1:8" x14ac:dyDescent="0.2">
      <c r="A66" s="166"/>
      <c r="B66" s="67" t="s">
        <v>590</v>
      </c>
      <c r="C66" s="68"/>
      <c r="D66" s="68">
        <v>2</v>
      </c>
      <c r="E66" s="68">
        <v>1</v>
      </c>
      <c r="F66" s="68"/>
      <c r="G66" s="69">
        <f t="shared" si="5"/>
        <v>2</v>
      </c>
      <c r="H66" s="65"/>
    </row>
    <row r="67" spans="1:8" x14ac:dyDescent="0.2">
      <c r="A67" s="166"/>
      <c r="B67" s="67" t="s">
        <v>586</v>
      </c>
      <c r="C67" s="68"/>
      <c r="D67" s="68">
        <v>2.5</v>
      </c>
      <c r="E67" s="68">
        <v>2.15</v>
      </c>
      <c r="F67" s="68"/>
      <c r="G67" s="69">
        <f t="shared" si="5"/>
        <v>5.38</v>
      </c>
      <c r="H67" s="65"/>
    </row>
    <row r="68" spans="1:8" x14ac:dyDescent="0.2">
      <c r="A68" s="166"/>
      <c r="B68" s="67" t="s">
        <v>601</v>
      </c>
      <c r="C68" s="68"/>
      <c r="D68" s="68">
        <v>2.5</v>
      </c>
      <c r="E68" s="68">
        <v>2.2999999999999998</v>
      </c>
      <c r="F68" s="68"/>
      <c r="G68" s="69">
        <f t="shared" si="5"/>
        <v>5.75</v>
      </c>
      <c r="H68" s="65"/>
    </row>
    <row r="69" spans="1:8" x14ac:dyDescent="0.2">
      <c r="A69" s="166"/>
      <c r="B69" s="67" t="s">
        <v>602</v>
      </c>
      <c r="C69" s="68"/>
      <c r="D69" s="68">
        <v>3</v>
      </c>
      <c r="E69" s="68">
        <v>2.6</v>
      </c>
      <c r="F69" s="68"/>
      <c r="G69" s="69">
        <f t="shared" si="5"/>
        <v>7.8</v>
      </c>
      <c r="H69" s="65"/>
    </row>
    <row r="70" spans="1:8" x14ac:dyDescent="0.2">
      <c r="A70" s="166"/>
      <c r="B70" s="67" t="s">
        <v>601</v>
      </c>
      <c r="C70" s="68"/>
      <c r="D70" s="68">
        <v>3</v>
      </c>
      <c r="E70" s="68">
        <v>2.6</v>
      </c>
      <c r="F70" s="68"/>
      <c r="G70" s="69">
        <f t="shared" si="5"/>
        <v>7.8</v>
      </c>
      <c r="H70" s="65"/>
    </row>
    <row r="71" spans="1:8" x14ac:dyDescent="0.2">
      <c r="A71" s="166"/>
      <c r="B71" s="67" t="s">
        <v>603</v>
      </c>
      <c r="C71" s="68"/>
      <c r="D71" s="68">
        <v>2</v>
      </c>
      <c r="E71" s="68">
        <v>1.85</v>
      </c>
      <c r="F71" s="68"/>
      <c r="G71" s="69">
        <f t="shared" si="5"/>
        <v>3.7</v>
      </c>
      <c r="H71" s="65"/>
    </row>
    <row r="72" spans="1:8" x14ac:dyDescent="0.2">
      <c r="A72" s="166"/>
      <c r="B72" s="67" t="s">
        <v>604</v>
      </c>
      <c r="C72" s="68"/>
      <c r="D72" s="68">
        <v>2</v>
      </c>
      <c r="E72" s="68">
        <v>1.85</v>
      </c>
      <c r="F72" s="68"/>
      <c r="G72" s="69">
        <f t="shared" si="5"/>
        <v>3.7</v>
      </c>
      <c r="H72" s="65"/>
    </row>
    <row r="73" spans="1:8" x14ac:dyDescent="0.2">
      <c r="A73" s="166"/>
      <c r="B73" s="67" t="s">
        <v>587</v>
      </c>
      <c r="C73" s="68"/>
      <c r="D73" s="68">
        <v>2.5</v>
      </c>
      <c r="E73" s="68">
        <v>1.3</v>
      </c>
      <c r="F73" s="68"/>
      <c r="G73" s="69">
        <f t="shared" si="5"/>
        <v>3.25</v>
      </c>
      <c r="H73" s="65"/>
    </row>
    <row r="74" spans="1:8" x14ac:dyDescent="0.2">
      <c r="A74" s="166"/>
      <c r="B74" s="67" t="s">
        <v>605</v>
      </c>
      <c r="C74" s="68"/>
      <c r="D74" s="68">
        <v>1.1000000000000001</v>
      </c>
      <c r="E74" s="68">
        <v>1.1000000000000001</v>
      </c>
      <c r="F74" s="68"/>
      <c r="G74" s="69">
        <f t="shared" si="5"/>
        <v>1.21</v>
      </c>
      <c r="H74" s="65"/>
    </row>
    <row r="75" spans="1:8" x14ac:dyDescent="0.2">
      <c r="A75" s="166"/>
      <c r="B75" s="67"/>
      <c r="C75" s="68"/>
      <c r="D75" s="68">
        <v>1.1000000000000001</v>
      </c>
      <c r="E75" s="68">
        <v>1.1499999999999999</v>
      </c>
      <c r="F75" s="68"/>
      <c r="G75" s="69">
        <f t="shared" si="5"/>
        <v>1.27</v>
      </c>
      <c r="H75" s="65"/>
    </row>
    <row r="76" spans="1:8" x14ac:dyDescent="0.2">
      <c r="A76" s="166"/>
      <c r="B76" s="67"/>
      <c r="C76" s="68"/>
      <c r="D76" s="68"/>
      <c r="E76" s="68"/>
      <c r="F76" s="68"/>
      <c r="G76" s="69">
        <f t="shared" si="5"/>
        <v>0</v>
      </c>
      <c r="H76" s="65"/>
    </row>
    <row r="77" spans="1:8" x14ac:dyDescent="0.2">
      <c r="A77" s="166"/>
      <c r="C77" s="71"/>
      <c r="D77" s="125"/>
      <c r="E77" s="72" t="s">
        <v>583</v>
      </c>
      <c r="F77" s="73" t="s">
        <v>584</v>
      </c>
      <c r="G77" s="74">
        <f>SUM(G54:G76)</f>
        <v>141.19</v>
      </c>
      <c r="H77" s="75" t="s">
        <v>57</v>
      </c>
    </row>
    <row r="78" spans="1:8" x14ac:dyDescent="0.2">
      <c r="A78" s="179" t="str">
        <f>BASE!A24</f>
        <v>3.1.5</v>
      </c>
      <c r="B78" s="239" t="str">
        <f>BASE!D24</f>
        <v>ATERRO DE CAIXÃO DE EDIIFICAÇÃO, COM FORNEC. DE AREIA, ADENSADA COM ÁGUA</v>
      </c>
      <c r="C78" s="240"/>
      <c r="D78" s="241"/>
      <c r="H78" s="65"/>
    </row>
    <row r="79" spans="1:8" x14ac:dyDescent="0.2">
      <c r="A79" s="166"/>
      <c r="B79" s="66" t="s">
        <v>579</v>
      </c>
      <c r="C79" s="66" t="s">
        <v>48</v>
      </c>
      <c r="D79" s="66" t="s">
        <v>580</v>
      </c>
      <c r="E79" s="66" t="s">
        <v>581</v>
      </c>
      <c r="F79" s="66" t="s">
        <v>582</v>
      </c>
      <c r="G79" s="66" t="s">
        <v>583</v>
      </c>
      <c r="H79" s="65"/>
    </row>
    <row r="80" spans="1:8" x14ac:dyDescent="0.2">
      <c r="A80" s="166"/>
      <c r="B80" s="67" t="s">
        <v>597</v>
      </c>
      <c r="C80" s="68"/>
      <c r="D80" s="68">
        <v>3</v>
      </c>
      <c r="E80" s="68">
        <v>3.5</v>
      </c>
      <c r="F80" s="68">
        <v>0.2</v>
      </c>
      <c r="G80" s="69">
        <f t="shared" ref="G80:G100" si="6">ROUND(IF(PRODUCT(IF(C80=0,1,C80),IF(D80=0,1,D80),IF(E80=0,1,E80),IF(F80=0,1,F80))=1,0,PRODUCT(IF(C80=0,1,C80),IF(D80=0,1,D80),IF(E80=0,1,E80),IF(F80=0,1,F80))),2)</f>
        <v>2.1</v>
      </c>
      <c r="H80" s="65"/>
    </row>
    <row r="81" spans="1:8" x14ac:dyDescent="0.2">
      <c r="A81" s="166"/>
      <c r="B81" s="67" t="s">
        <v>598</v>
      </c>
      <c r="C81" s="68"/>
      <c r="D81" s="68">
        <v>3</v>
      </c>
      <c r="E81" s="68">
        <v>2.2000000000000002</v>
      </c>
      <c r="F81" s="68">
        <v>0.2</v>
      </c>
      <c r="G81" s="69">
        <f t="shared" si="6"/>
        <v>1.32</v>
      </c>
      <c r="H81" s="65"/>
    </row>
    <row r="82" spans="1:8" x14ac:dyDescent="0.2">
      <c r="A82" s="166"/>
      <c r="B82" s="67" t="s">
        <v>599</v>
      </c>
      <c r="C82" s="68"/>
      <c r="D82" s="68">
        <v>2.5</v>
      </c>
      <c r="E82" s="68">
        <v>3.5</v>
      </c>
      <c r="F82" s="68">
        <v>0.2</v>
      </c>
      <c r="G82" s="69">
        <f t="shared" si="6"/>
        <v>1.75</v>
      </c>
      <c r="H82" s="65"/>
    </row>
    <row r="83" spans="1:8" x14ac:dyDescent="0.2">
      <c r="A83" s="166"/>
      <c r="B83" s="67" t="s">
        <v>591</v>
      </c>
      <c r="C83" s="68"/>
      <c r="D83" s="68">
        <v>2.5</v>
      </c>
      <c r="E83" s="68">
        <v>3.5</v>
      </c>
      <c r="F83" s="68">
        <v>0.2</v>
      </c>
      <c r="G83" s="69">
        <f t="shared" si="6"/>
        <v>1.75</v>
      </c>
      <c r="H83" s="65"/>
    </row>
    <row r="84" spans="1:8" x14ac:dyDescent="0.2">
      <c r="A84" s="166"/>
      <c r="B84" s="67"/>
      <c r="C84" s="68"/>
      <c r="D84" s="68">
        <v>2.5</v>
      </c>
      <c r="E84" s="68">
        <v>3.5</v>
      </c>
      <c r="F84" s="68">
        <v>0.2</v>
      </c>
      <c r="G84" s="69">
        <f t="shared" si="6"/>
        <v>1.75</v>
      </c>
      <c r="H84" s="65"/>
    </row>
    <row r="85" spans="1:8" x14ac:dyDescent="0.2">
      <c r="A85" s="166"/>
      <c r="B85" s="67" t="s">
        <v>588</v>
      </c>
      <c r="C85" s="68"/>
      <c r="D85" s="68">
        <v>3.5</v>
      </c>
      <c r="E85" s="68">
        <v>3.5</v>
      </c>
      <c r="F85" s="68">
        <v>0.2</v>
      </c>
      <c r="G85" s="69">
        <f t="shared" si="6"/>
        <v>2.4500000000000002</v>
      </c>
      <c r="H85" s="65"/>
    </row>
    <row r="86" spans="1:8" x14ac:dyDescent="0.2">
      <c r="A86" s="166"/>
      <c r="B86" s="67" t="s">
        <v>600</v>
      </c>
      <c r="C86" s="68"/>
      <c r="D86" s="68">
        <v>3</v>
      </c>
      <c r="E86" s="68">
        <v>1.3</v>
      </c>
      <c r="F86" s="68">
        <v>0.2</v>
      </c>
      <c r="G86" s="69">
        <f t="shared" si="6"/>
        <v>0.78</v>
      </c>
      <c r="H86" s="65"/>
    </row>
    <row r="87" spans="1:8" x14ac:dyDescent="0.2">
      <c r="A87" s="166"/>
      <c r="B87" s="67"/>
      <c r="C87" s="68"/>
      <c r="D87" s="68">
        <v>5.65</v>
      </c>
      <c r="E87" s="68">
        <v>3.3</v>
      </c>
      <c r="F87" s="68">
        <v>0.2</v>
      </c>
      <c r="G87" s="69">
        <f t="shared" si="6"/>
        <v>3.73</v>
      </c>
      <c r="H87" s="65"/>
    </row>
    <row r="88" spans="1:8" x14ac:dyDescent="0.2">
      <c r="A88" s="166"/>
      <c r="B88" s="67" t="s">
        <v>589</v>
      </c>
      <c r="C88" s="68"/>
      <c r="D88" s="68">
        <v>4.95</v>
      </c>
      <c r="E88" s="68">
        <v>1</v>
      </c>
      <c r="F88" s="68">
        <v>0.2</v>
      </c>
      <c r="G88" s="69">
        <f t="shared" si="6"/>
        <v>0.99</v>
      </c>
      <c r="H88" s="65"/>
    </row>
    <row r="89" spans="1:8" x14ac:dyDescent="0.2">
      <c r="A89" s="166"/>
      <c r="B89" s="67"/>
      <c r="C89" s="68"/>
      <c r="D89" s="68">
        <v>4.95</v>
      </c>
      <c r="E89" s="68">
        <v>1</v>
      </c>
      <c r="F89" s="68">
        <v>0.2</v>
      </c>
      <c r="G89" s="69">
        <f t="shared" si="6"/>
        <v>0.99</v>
      </c>
      <c r="H89" s="65"/>
    </row>
    <row r="90" spans="1:8" x14ac:dyDescent="0.2">
      <c r="A90" s="166"/>
      <c r="B90" s="67"/>
      <c r="C90" s="68"/>
      <c r="D90" s="68">
        <v>4.1500000000000004</v>
      </c>
      <c r="E90" s="68">
        <v>0.75</v>
      </c>
      <c r="F90" s="68">
        <v>0.2</v>
      </c>
      <c r="G90" s="69">
        <f t="shared" si="6"/>
        <v>0.62</v>
      </c>
      <c r="H90" s="65"/>
    </row>
    <row r="91" spans="1:8" x14ac:dyDescent="0.2">
      <c r="A91" s="166"/>
      <c r="B91" s="67"/>
      <c r="C91" s="68"/>
      <c r="D91" s="68">
        <v>1.35</v>
      </c>
      <c r="E91" s="68">
        <v>6.05</v>
      </c>
      <c r="F91" s="68">
        <v>0.2</v>
      </c>
      <c r="G91" s="69">
        <f t="shared" si="6"/>
        <v>1.63</v>
      </c>
      <c r="H91" s="65"/>
    </row>
    <row r="92" spans="1:8" x14ac:dyDescent="0.2">
      <c r="A92" s="166"/>
      <c r="B92" s="67" t="s">
        <v>590</v>
      </c>
      <c r="C92" s="68"/>
      <c r="D92" s="68">
        <v>2</v>
      </c>
      <c r="E92" s="68">
        <v>1</v>
      </c>
      <c r="F92" s="68">
        <v>0.2</v>
      </c>
      <c r="G92" s="69">
        <f t="shared" si="6"/>
        <v>0.4</v>
      </c>
      <c r="H92" s="65"/>
    </row>
    <row r="93" spans="1:8" x14ac:dyDescent="0.2">
      <c r="A93" s="166"/>
      <c r="B93" s="67" t="s">
        <v>586</v>
      </c>
      <c r="C93" s="68"/>
      <c r="D93" s="68">
        <v>2.5</v>
      </c>
      <c r="E93" s="68">
        <v>2.15</v>
      </c>
      <c r="F93" s="68">
        <v>0.2</v>
      </c>
      <c r="G93" s="69">
        <f t="shared" si="6"/>
        <v>1.08</v>
      </c>
      <c r="H93" s="65"/>
    </row>
    <row r="94" spans="1:8" x14ac:dyDescent="0.2">
      <c r="A94" s="166"/>
      <c r="B94" s="67" t="s">
        <v>601</v>
      </c>
      <c r="C94" s="68"/>
      <c r="D94" s="68">
        <v>2.5</v>
      </c>
      <c r="E94" s="68">
        <v>2.2999999999999998</v>
      </c>
      <c r="F94" s="68">
        <v>0.2</v>
      </c>
      <c r="G94" s="69">
        <f t="shared" si="6"/>
        <v>1.1499999999999999</v>
      </c>
      <c r="H94" s="65"/>
    </row>
    <row r="95" spans="1:8" x14ac:dyDescent="0.2">
      <c r="A95" s="166"/>
      <c r="B95" s="67" t="s">
        <v>602</v>
      </c>
      <c r="C95" s="68"/>
      <c r="D95" s="68">
        <v>3</v>
      </c>
      <c r="E95" s="68">
        <v>2.6</v>
      </c>
      <c r="F95" s="68">
        <v>0.2</v>
      </c>
      <c r="G95" s="69">
        <f t="shared" si="6"/>
        <v>1.56</v>
      </c>
      <c r="H95" s="65"/>
    </row>
    <row r="96" spans="1:8" x14ac:dyDescent="0.2">
      <c r="A96" s="166"/>
      <c r="B96" s="67" t="s">
        <v>601</v>
      </c>
      <c r="C96" s="68"/>
      <c r="D96" s="68">
        <v>3</v>
      </c>
      <c r="E96" s="68">
        <v>2.6</v>
      </c>
      <c r="F96" s="68">
        <v>0.2</v>
      </c>
      <c r="G96" s="69">
        <f t="shared" si="6"/>
        <v>1.56</v>
      </c>
      <c r="H96" s="65"/>
    </row>
    <row r="97" spans="1:8" x14ac:dyDescent="0.2">
      <c r="A97" s="166"/>
      <c r="B97" s="67" t="s">
        <v>603</v>
      </c>
      <c r="C97" s="68"/>
      <c r="D97" s="68">
        <v>2</v>
      </c>
      <c r="E97" s="68">
        <v>1.85</v>
      </c>
      <c r="F97" s="68">
        <v>0.2</v>
      </c>
      <c r="G97" s="69">
        <f t="shared" si="6"/>
        <v>0.74</v>
      </c>
      <c r="H97" s="65"/>
    </row>
    <row r="98" spans="1:8" x14ac:dyDescent="0.2">
      <c r="A98" s="166"/>
      <c r="B98" s="67" t="s">
        <v>604</v>
      </c>
      <c r="C98" s="68"/>
      <c r="D98" s="68">
        <v>2</v>
      </c>
      <c r="E98" s="68">
        <v>1.85</v>
      </c>
      <c r="F98" s="68">
        <v>0.2</v>
      </c>
      <c r="G98" s="69">
        <f t="shared" si="6"/>
        <v>0.74</v>
      </c>
      <c r="H98" s="65"/>
    </row>
    <row r="99" spans="1:8" x14ac:dyDescent="0.2">
      <c r="A99" s="166"/>
      <c r="B99" s="67" t="s">
        <v>587</v>
      </c>
      <c r="C99" s="68"/>
      <c r="D99" s="68">
        <v>2.5</v>
      </c>
      <c r="E99" s="68">
        <v>1.3</v>
      </c>
      <c r="F99" s="68">
        <v>0.2</v>
      </c>
      <c r="G99" s="69">
        <f t="shared" si="6"/>
        <v>0.65</v>
      </c>
      <c r="H99" s="65"/>
    </row>
    <row r="100" spans="1:8" x14ac:dyDescent="0.2">
      <c r="A100" s="166"/>
      <c r="B100" s="67" t="s">
        <v>605</v>
      </c>
      <c r="C100" s="68"/>
      <c r="D100" s="68">
        <v>1.1000000000000001</v>
      </c>
      <c r="E100" s="68">
        <v>1.1000000000000001</v>
      </c>
      <c r="F100" s="68">
        <v>0.7</v>
      </c>
      <c r="G100" s="69">
        <f t="shared" si="6"/>
        <v>0.85</v>
      </c>
      <c r="H100" s="65"/>
    </row>
    <row r="101" spans="1:8" x14ac:dyDescent="0.2">
      <c r="A101" s="166"/>
      <c r="B101" s="67"/>
      <c r="C101" s="68"/>
      <c r="D101" s="68"/>
      <c r="E101" s="68"/>
      <c r="F101" s="68"/>
      <c r="G101" s="69">
        <f t="shared" ref="G101" si="7">ROUND(IF(PRODUCT(IF(C101=0,1,C101),IF(D101=0,1,D101),IF(E101=0,1,E101),IF(F101=0,1,F101))=1,0,PRODUCT(IF(C101=0,1,C101),IF(D101=0,1,D101),IF(E101=0,1,E101),IF(F101=0,1,F101))),2)</f>
        <v>0</v>
      </c>
      <c r="H101" s="65"/>
    </row>
    <row r="102" spans="1:8" x14ac:dyDescent="0.2">
      <c r="A102" s="166"/>
      <c r="C102" s="71"/>
      <c r="D102" s="125"/>
      <c r="E102" s="72" t="s">
        <v>583</v>
      </c>
      <c r="F102" s="73" t="s">
        <v>584</v>
      </c>
      <c r="G102" s="74">
        <f>SUM(G80:G101)</f>
        <v>28.589999999999989</v>
      </c>
      <c r="H102" s="75" t="s">
        <v>57</v>
      </c>
    </row>
    <row r="103" spans="1:8" x14ac:dyDescent="0.2">
      <c r="A103" s="139" t="str">
        <f>BASE!A25</f>
        <v>3.2</v>
      </c>
      <c r="B103" s="158" t="str">
        <f>BASE!D25</f>
        <v>SAPATAS</v>
      </c>
      <c r="C103" s="71"/>
      <c r="D103" s="125"/>
      <c r="E103" s="171"/>
      <c r="F103" s="172"/>
      <c r="G103" s="167"/>
      <c r="H103" s="126"/>
    </row>
    <row r="104" spans="1:8" ht="24" customHeight="1" x14ac:dyDescent="0.2">
      <c r="A104" s="166" t="str">
        <f>BASE!A26</f>
        <v>3.2.1</v>
      </c>
      <c r="B104" s="233" t="str">
        <f>BASE!D26</f>
        <v>LASTRO DE CONCRETO MAGRO, APLICADO EM BLOCOS DE COROAMENTO OU SAPATAS, ESPESSURA DE 5 CM. AF_08/2017</v>
      </c>
      <c r="C104" s="234"/>
      <c r="D104" s="235"/>
      <c r="H104" s="65"/>
    </row>
    <row r="105" spans="1:8" x14ac:dyDescent="0.2">
      <c r="A105" s="166"/>
      <c r="B105" s="66" t="s">
        <v>579</v>
      </c>
      <c r="C105" s="66" t="s">
        <v>48</v>
      </c>
      <c r="D105" s="66" t="s">
        <v>580</v>
      </c>
      <c r="E105" s="66" t="s">
        <v>581</v>
      </c>
      <c r="F105" s="66" t="s">
        <v>582</v>
      </c>
      <c r="G105" s="66" t="s">
        <v>583</v>
      </c>
      <c r="H105" s="65"/>
    </row>
    <row r="106" spans="1:8" x14ac:dyDescent="0.2">
      <c r="A106" s="166"/>
      <c r="B106" s="67" t="s">
        <v>596</v>
      </c>
      <c r="C106" s="68">
        <v>35</v>
      </c>
      <c r="D106" s="68">
        <v>0.7</v>
      </c>
      <c r="E106" s="68">
        <v>0.7</v>
      </c>
      <c r="F106" s="68"/>
      <c r="G106" s="69">
        <f t="shared" ref="G106" si="8">ROUND(IF(PRODUCT(IF(C106=0,1,C106),IF(D106=0,1,D106),IF(E106=0,1,E106),IF(F106=0,1,F106))=1,0,PRODUCT(IF(C106=0,1,C106),IF(D106=0,1,D106),IF(E106=0,1,E106),IF(F106=0,1,F106))),2)</f>
        <v>17.149999999999999</v>
      </c>
      <c r="H106" s="65"/>
    </row>
    <row r="107" spans="1:8" x14ac:dyDescent="0.2">
      <c r="A107" s="166"/>
      <c r="B107" s="67"/>
      <c r="C107" s="70"/>
      <c r="D107" s="70"/>
      <c r="E107" s="70"/>
      <c r="F107" s="70"/>
      <c r="G107" s="69">
        <f t="shared" ref="G107" si="9">ROUND(IF(PRODUCT(IF(C107=0,1,C107),IF(D107=0,1,D107),IF(E107=0,1,E107),IF(F107=0,1,F107))=1,0,PRODUCT(IF(C107=0,1,C107),IF(D107=0,1,D107),IF(E107=0,1,E107),IF(F107=0,1,F107))),2)</f>
        <v>0</v>
      </c>
      <c r="H107" s="65"/>
    </row>
    <row r="108" spans="1:8" x14ac:dyDescent="0.2">
      <c r="A108" s="166"/>
      <c r="C108" s="71"/>
      <c r="D108" s="125"/>
      <c r="E108" s="72" t="s">
        <v>583</v>
      </c>
      <c r="F108" s="73" t="s">
        <v>584</v>
      </c>
      <c r="G108" s="74">
        <f>SUM(G106:G107)</f>
        <v>17.149999999999999</v>
      </c>
      <c r="H108" s="75" t="s">
        <v>17</v>
      </c>
    </row>
    <row r="109" spans="1:8" ht="24" customHeight="1" x14ac:dyDescent="0.2">
      <c r="A109" s="166" t="str">
        <f>BASE!A27</f>
        <v>3.2.2</v>
      </c>
      <c r="B109" s="236" t="str">
        <f>BASE!D27</f>
        <v>(COMPOSIÇÃO REPRESENTATIVA) EXECUÇÃO DE ESTRUTURAS DE CONCRETO ARMADO, PARA EDIFICAÇÃO INSTITUCIONAL TÉRREA, FCK = 25 MPA. AF_01/2017</v>
      </c>
      <c r="C109" s="237"/>
      <c r="D109" s="238"/>
      <c r="H109" s="65"/>
    </row>
    <row r="110" spans="1:8" x14ac:dyDescent="0.2">
      <c r="A110" s="166"/>
      <c r="B110" s="66" t="s">
        <v>579</v>
      </c>
      <c r="C110" s="66" t="s">
        <v>48</v>
      </c>
      <c r="D110" s="66" t="s">
        <v>580</v>
      </c>
      <c r="E110" s="66" t="s">
        <v>581</v>
      </c>
      <c r="F110" s="66" t="s">
        <v>582</v>
      </c>
      <c r="G110" s="66" t="s">
        <v>583</v>
      </c>
      <c r="H110" s="65"/>
    </row>
    <row r="111" spans="1:8" x14ac:dyDescent="0.2">
      <c r="A111" s="166"/>
      <c r="B111" s="67" t="s">
        <v>596</v>
      </c>
      <c r="C111" s="68">
        <v>35</v>
      </c>
      <c r="D111" s="68">
        <v>0.7</v>
      </c>
      <c r="E111" s="68">
        <v>0.7</v>
      </c>
      <c r="F111" s="68">
        <v>0.25</v>
      </c>
      <c r="G111" s="69">
        <f t="shared" ref="G111:G112" si="10">ROUND(IF(PRODUCT(IF(C111=0,1,C111),IF(D111=0,1,D111),IF(E111=0,1,E111),IF(F111=0,1,F111))=1,0,PRODUCT(IF(C111=0,1,C111),IF(D111=0,1,D111),IF(E111=0,1,E111),IF(F111=0,1,F111))),2)</f>
        <v>4.29</v>
      </c>
      <c r="H111" s="65"/>
    </row>
    <row r="112" spans="1:8" x14ac:dyDescent="0.2">
      <c r="A112" s="166"/>
      <c r="B112" s="67" t="s">
        <v>606</v>
      </c>
      <c r="C112" s="68">
        <v>35</v>
      </c>
      <c r="D112" s="68">
        <v>0.1</v>
      </c>
      <c r="E112" s="68">
        <v>0.1</v>
      </c>
      <c r="F112" s="68">
        <v>0.6</v>
      </c>
      <c r="G112" s="69">
        <f t="shared" si="10"/>
        <v>0.21</v>
      </c>
      <c r="H112" s="65"/>
    </row>
    <row r="113" spans="1:8" x14ac:dyDescent="0.2">
      <c r="A113" s="166"/>
      <c r="B113" s="67"/>
      <c r="C113" s="70"/>
      <c r="D113" s="70"/>
      <c r="E113" s="70"/>
      <c r="F113" s="70"/>
      <c r="G113" s="69">
        <f t="shared" ref="G113" si="11">ROUND(IF(PRODUCT(IF(C113=0,1,C113),IF(D113=0,1,D113),IF(E113=0,1,E113),IF(F113=0,1,F113))=1,0,PRODUCT(IF(C113=0,1,C113),IF(D113=0,1,D113),IF(E113=0,1,E113),IF(F113=0,1,F113))),2)</f>
        <v>0</v>
      </c>
      <c r="H113" s="65"/>
    </row>
    <row r="114" spans="1:8" x14ac:dyDescent="0.2">
      <c r="A114" s="166"/>
      <c r="C114" s="71"/>
      <c r="D114" s="125"/>
      <c r="E114" s="72" t="s">
        <v>583</v>
      </c>
      <c r="F114" s="73" t="s">
        <v>584</v>
      </c>
      <c r="G114" s="74">
        <f>SUM(G111:G113)</f>
        <v>4.5</v>
      </c>
      <c r="H114" s="75" t="s">
        <v>57</v>
      </c>
    </row>
    <row r="115" spans="1:8" x14ac:dyDescent="0.2">
      <c r="A115" s="139" t="str">
        <f>BASE!A28</f>
        <v>3.3</v>
      </c>
      <c r="B115" s="158" t="str">
        <f>BASE!D28</f>
        <v>RADIERS</v>
      </c>
      <c r="C115" s="71"/>
      <c r="D115" s="125"/>
      <c r="E115" s="171"/>
      <c r="F115" s="172"/>
      <c r="G115" s="167"/>
      <c r="H115" s="126"/>
    </row>
    <row r="116" spans="1:8" x14ac:dyDescent="0.2">
      <c r="A116" s="166" t="str">
        <f>BASE!A29</f>
        <v>3.3.1</v>
      </c>
      <c r="B116" s="233" t="str">
        <f>BASE!D29</f>
        <v>LASTRO DE CONCRETO MAGRO, APLICADO EM PISOS OU RADIERS, ESPESSURA DE 5 CM. AF_07_2016</v>
      </c>
      <c r="C116" s="234"/>
      <c r="D116" s="235"/>
      <c r="H116" s="65"/>
    </row>
    <row r="117" spans="1:8" x14ac:dyDescent="0.2">
      <c r="A117" s="166"/>
      <c r="B117" s="66" t="s">
        <v>579</v>
      </c>
      <c r="C117" s="66" t="s">
        <v>48</v>
      </c>
      <c r="D117" s="66" t="s">
        <v>580</v>
      </c>
      <c r="E117" s="66" t="s">
        <v>581</v>
      </c>
      <c r="F117" s="66" t="s">
        <v>582</v>
      </c>
      <c r="G117" s="66" t="s">
        <v>583</v>
      </c>
      <c r="H117" s="65"/>
    </row>
    <row r="118" spans="1:8" x14ac:dyDescent="0.2">
      <c r="A118" s="166"/>
      <c r="B118" s="67" t="s">
        <v>593</v>
      </c>
      <c r="C118" s="68"/>
      <c r="D118" s="68">
        <f>D36</f>
        <v>139</v>
      </c>
      <c r="E118" s="68">
        <v>0.4</v>
      </c>
      <c r="F118" s="68"/>
      <c r="G118" s="69">
        <f t="shared" ref="G118:G119" si="12">ROUND(IF(PRODUCT(IF(C118=0,1,C118),IF(D118=0,1,D118),IF(E118=0,1,E118),IF(F118=0,1,F118))=1,0,PRODUCT(IF(C118=0,1,C118),IF(D118=0,1,D118),IF(E118=0,1,E118),IF(F118=0,1,F118))),2)</f>
        <v>55.6</v>
      </c>
      <c r="H118" s="65"/>
    </row>
    <row r="119" spans="1:8" x14ac:dyDescent="0.2">
      <c r="A119" s="166"/>
      <c r="B119" s="67"/>
      <c r="C119" s="70"/>
      <c r="D119" s="70"/>
      <c r="E119" s="70"/>
      <c r="F119" s="70"/>
      <c r="G119" s="69">
        <f t="shared" si="12"/>
        <v>0</v>
      </c>
      <c r="H119" s="65"/>
    </row>
    <row r="120" spans="1:8" x14ac:dyDescent="0.2">
      <c r="A120" s="166"/>
      <c r="C120" s="71"/>
      <c r="D120" s="125"/>
      <c r="E120" s="72" t="s">
        <v>583</v>
      </c>
      <c r="F120" s="73" t="s">
        <v>584</v>
      </c>
      <c r="G120" s="74">
        <f>SUM(G118:G119)</f>
        <v>55.6</v>
      </c>
      <c r="H120" s="75" t="s">
        <v>17</v>
      </c>
    </row>
    <row r="121" spans="1:8" ht="24" customHeight="1" x14ac:dyDescent="0.2">
      <c r="A121" s="166" t="str">
        <f>BASE!A30</f>
        <v>3.3.2</v>
      </c>
      <c r="B121" s="236" t="str">
        <f>BASE!D30</f>
        <v>(COMPOSIÇÃO REPRESENTATIVA) EXECUÇÃO DE ESTRUTURAS DE CONCRETO ARMADO, PARA EDIFICAÇÃO INSTITUCIONAL TÉRREA, FCK = 25 MPA. AF_01/2017</v>
      </c>
      <c r="C121" s="237"/>
      <c r="D121" s="238"/>
      <c r="H121" s="65"/>
    </row>
    <row r="122" spans="1:8" x14ac:dyDescent="0.2">
      <c r="A122" s="166"/>
      <c r="B122" s="66" t="s">
        <v>579</v>
      </c>
      <c r="C122" s="66" t="s">
        <v>48</v>
      </c>
      <c r="D122" s="66" t="s">
        <v>580</v>
      </c>
      <c r="E122" s="66" t="s">
        <v>581</v>
      </c>
      <c r="F122" s="66" t="s">
        <v>582</v>
      </c>
      <c r="G122" s="66" t="s">
        <v>583</v>
      </c>
      <c r="H122" s="65"/>
    </row>
    <row r="123" spans="1:8" x14ac:dyDescent="0.2">
      <c r="A123" s="166"/>
      <c r="B123" s="67" t="s">
        <v>593</v>
      </c>
      <c r="C123" s="68"/>
      <c r="D123" s="68">
        <f>D118</f>
        <v>139</v>
      </c>
      <c r="E123" s="68">
        <v>0.2</v>
      </c>
      <c r="F123" s="68">
        <v>0.2</v>
      </c>
      <c r="G123" s="69">
        <f t="shared" ref="G123:G124" si="13">ROUND(IF(PRODUCT(IF(C123=0,1,C123),IF(D123=0,1,D123),IF(E123=0,1,E123),IF(F123=0,1,F123))=1,0,PRODUCT(IF(C123=0,1,C123),IF(D123=0,1,D123),IF(E123=0,1,E123),IF(F123=0,1,F123))),2)</f>
        <v>5.56</v>
      </c>
      <c r="H123" s="65"/>
    </row>
    <row r="124" spans="1:8" x14ac:dyDescent="0.2">
      <c r="A124" s="166"/>
      <c r="B124" s="67"/>
      <c r="C124" s="70"/>
      <c r="D124" s="70"/>
      <c r="E124" s="70"/>
      <c r="F124" s="70"/>
      <c r="G124" s="69">
        <f t="shared" si="13"/>
        <v>0</v>
      </c>
      <c r="H124" s="65"/>
    </row>
    <row r="125" spans="1:8" x14ac:dyDescent="0.2">
      <c r="A125" s="166"/>
      <c r="C125" s="71"/>
      <c r="D125" s="125"/>
      <c r="E125" s="72" t="s">
        <v>583</v>
      </c>
      <c r="F125" s="73" t="s">
        <v>584</v>
      </c>
      <c r="G125" s="74">
        <f>SUM(G123:G124)</f>
        <v>5.56</v>
      </c>
      <c r="H125" s="75" t="s">
        <v>57</v>
      </c>
    </row>
    <row r="126" spans="1:8" ht="24" customHeight="1" x14ac:dyDescent="0.2">
      <c r="A126" s="166" t="str">
        <f>BASE!A31</f>
        <v>3.3.3</v>
      </c>
      <c r="B126" s="236" t="str">
        <f>BASE!D31</f>
        <v>ALVENARIA DE TIJOLO CERÂMICO FURADO (9x19x19)cm C/ARGAMASSA MISTA DE CAL HIDRATADA ESP=20 cm</v>
      </c>
      <c r="C126" s="237"/>
      <c r="D126" s="238"/>
      <c r="H126" s="65"/>
    </row>
    <row r="127" spans="1:8" x14ac:dyDescent="0.2">
      <c r="A127" s="166"/>
      <c r="B127" s="66" t="s">
        <v>579</v>
      </c>
      <c r="C127" s="66" t="s">
        <v>48</v>
      </c>
      <c r="D127" s="66" t="s">
        <v>580</v>
      </c>
      <c r="E127" s="66" t="s">
        <v>581</v>
      </c>
      <c r="F127" s="66" t="s">
        <v>582</v>
      </c>
      <c r="G127" s="66" t="s">
        <v>583</v>
      </c>
      <c r="H127" s="65"/>
    </row>
    <row r="128" spans="1:8" x14ac:dyDescent="0.2">
      <c r="A128" s="166"/>
      <c r="B128" s="67" t="s">
        <v>593</v>
      </c>
      <c r="C128" s="68"/>
      <c r="D128" s="68">
        <f>D123</f>
        <v>139</v>
      </c>
      <c r="E128" s="68">
        <v>0.55000000000000004</v>
      </c>
      <c r="F128" s="68"/>
      <c r="G128" s="69">
        <f t="shared" ref="G128:G129" si="14">ROUND(IF(PRODUCT(IF(C128=0,1,C128),IF(D128=0,1,D128),IF(E128=0,1,E128),IF(F128=0,1,F128))=1,0,PRODUCT(IF(C128=0,1,C128),IF(D128=0,1,D128),IF(E128=0,1,E128),IF(F128=0,1,F128))),2)</f>
        <v>76.45</v>
      </c>
      <c r="H128" s="65"/>
    </row>
    <row r="129" spans="1:8" x14ac:dyDescent="0.2">
      <c r="A129" s="166"/>
      <c r="B129" s="67"/>
      <c r="C129" s="70"/>
      <c r="D129" s="70"/>
      <c r="E129" s="70"/>
      <c r="F129" s="70"/>
      <c r="G129" s="69">
        <f t="shared" si="14"/>
        <v>0</v>
      </c>
      <c r="H129" s="65"/>
    </row>
    <row r="130" spans="1:8" x14ac:dyDescent="0.2">
      <c r="A130" s="166"/>
      <c r="C130" s="71"/>
      <c r="D130" s="125"/>
      <c r="E130" s="72" t="s">
        <v>583</v>
      </c>
      <c r="F130" s="73" t="s">
        <v>584</v>
      </c>
      <c r="G130" s="74">
        <f>SUM(G128:G129)</f>
        <v>76.45</v>
      </c>
      <c r="H130" s="75" t="s">
        <v>17</v>
      </c>
    </row>
    <row r="131" spans="1:8" x14ac:dyDescent="0.2">
      <c r="A131" s="166"/>
      <c r="H131" s="65"/>
    </row>
    <row r="132" spans="1:8" x14ac:dyDescent="0.2">
      <c r="A132" s="139" t="str">
        <f>BASE!A32</f>
        <v>4.0</v>
      </c>
      <c r="B132" s="158" t="s">
        <v>607</v>
      </c>
      <c r="C132" s="230"/>
      <c r="D132" s="231"/>
      <c r="E132" s="231"/>
      <c r="F132" s="231"/>
      <c r="G132" s="231"/>
      <c r="H132" s="232"/>
    </row>
    <row r="133" spans="1:8" ht="24" customHeight="1" x14ac:dyDescent="0.2">
      <c r="A133" s="166" t="str">
        <f>BASE!A34</f>
        <v>4.1.1</v>
      </c>
      <c r="B133" s="233" t="str">
        <f>BASE!D34</f>
        <v>(COMPOSIÇÃO REPRESENTATIVA) EXECUÇÃO DE ESTRUTURAS DE CONCRETO ARMADO, PARA EDIFICAÇÃO INSTITUCIONAL TÉRREA, FCK = 25 MPA. AF_01/2017</v>
      </c>
      <c r="C133" s="234"/>
      <c r="D133" s="235"/>
      <c r="H133" s="65"/>
    </row>
    <row r="134" spans="1:8" x14ac:dyDescent="0.2">
      <c r="A134" s="166"/>
      <c r="B134" s="66" t="s">
        <v>579</v>
      </c>
      <c r="C134" s="66" t="s">
        <v>48</v>
      </c>
      <c r="D134" s="66" t="s">
        <v>580</v>
      </c>
      <c r="E134" s="66" t="s">
        <v>581</v>
      </c>
      <c r="F134" s="66" t="s">
        <v>582</v>
      </c>
      <c r="G134" s="66" t="s">
        <v>583</v>
      </c>
      <c r="H134" s="65"/>
    </row>
    <row r="135" spans="1:8" x14ac:dyDescent="0.2">
      <c r="A135" s="166"/>
      <c r="B135" s="67" t="s">
        <v>608</v>
      </c>
      <c r="C135" s="68">
        <v>35</v>
      </c>
      <c r="D135" s="68">
        <v>0.2</v>
      </c>
      <c r="E135" s="68">
        <v>0.2</v>
      </c>
      <c r="F135" s="68">
        <v>3</v>
      </c>
      <c r="G135" s="101">
        <f t="shared" ref="G135:G137" si="15">ROUND(IF(PRODUCT(IF(C135=0,1,C135),IF(D135=0,1,D135),IF(E135=0,1,E135),IF(F135=0,1,F135))=1,0,PRODUCT(IF(C135=0,1,C135),IF(D135=0,1,D135),IF(E135=0,1,E135),IF(F135=0,1,F135))),2)</f>
        <v>4.2</v>
      </c>
      <c r="H135" s="65"/>
    </row>
    <row r="136" spans="1:8" x14ac:dyDescent="0.2">
      <c r="A136" s="166"/>
      <c r="B136" s="67" t="s">
        <v>609</v>
      </c>
      <c r="C136" s="68"/>
      <c r="D136" s="68">
        <f>D128</f>
        <v>139</v>
      </c>
      <c r="E136" s="68">
        <v>0.15</v>
      </c>
      <c r="F136" s="68">
        <v>0.3</v>
      </c>
      <c r="G136" s="101">
        <f t="shared" si="15"/>
        <v>6.26</v>
      </c>
      <c r="H136" s="65"/>
    </row>
    <row r="137" spans="1:8" x14ac:dyDescent="0.2">
      <c r="A137" s="166"/>
      <c r="B137" s="67"/>
      <c r="C137" s="70"/>
      <c r="D137" s="70"/>
      <c r="E137" s="70"/>
      <c r="F137" s="70"/>
      <c r="G137" s="101">
        <f t="shared" si="15"/>
        <v>0</v>
      </c>
      <c r="H137" s="65"/>
    </row>
    <row r="138" spans="1:8" x14ac:dyDescent="0.2">
      <c r="A138" s="166"/>
      <c r="C138" s="71"/>
      <c r="D138" s="125"/>
      <c r="E138" s="72" t="s">
        <v>583</v>
      </c>
      <c r="F138" s="73" t="s">
        <v>584</v>
      </c>
      <c r="G138" s="74">
        <f>SUM(G135:G137)</f>
        <v>10.46</v>
      </c>
      <c r="H138" s="75" t="s">
        <v>57</v>
      </c>
    </row>
    <row r="139" spans="1:8" ht="35.1" customHeight="1" x14ac:dyDescent="0.2">
      <c r="A139" s="179" t="str">
        <f>BASE!A35</f>
        <v>4.1.2</v>
      </c>
      <c r="B139" s="236" t="str">
        <f>BASE!D35</f>
        <v>ALVENARIA DE VEDAÇÃO DE BLOCOS CERÂMICOS FURADOS NA HORIZONTAL DE 9X19X19 CM (ESPESSURA 9 CM) E ARGAMASSA DE ASSENTAMENTO COM PREPARO EM BETONEIRA. AF_12/2021</v>
      </c>
      <c r="C139" s="237"/>
      <c r="D139" s="238"/>
      <c r="H139" s="65"/>
    </row>
    <row r="140" spans="1:8" x14ac:dyDescent="0.2">
      <c r="A140" s="166"/>
      <c r="B140" s="66" t="s">
        <v>579</v>
      </c>
      <c r="C140" s="66" t="s">
        <v>48</v>
      </c>
      <c r="D140" s="66" t="s">
        <v>580</v>
      </c>
      <c r="E140" s="66" t="s">
        <v>581</v>
      </c>
      <c r="F140" s="66" t="s">
        <v>582</v>
      </c>
      <c r="G140" s="66" t="s">
        <v>583</v>
      </c>
      <c r="H140" s="65"/>
    </row>
    <row r="141" spans="1:8" x14ac:dyDescent="0.2">
      <c r="A141" s="166"/>
      <c r="B141" s="67" t="s">
        <v>593</v>
      </c>
      <c r="C141" s="68"/>
      <c r="D141" s="68">
        <f>D136</f>
        <v>139</v>
      </c>
      <c r="E141" s="68">
        <v>2.8</v>
      </c>
      <c r="F141" s="68"/>
      <c r="G141" s="101">
        <f t="shared" ref="G141:G144" si="16">ROUND(IF(PRODUCT(IF(C141=0,1,C141),IF(D141=0,1,D141),IF(E141=0,1,E141),IF(F141=0,1,F141))=1,0,PRODUCT(IF(C141=0,1,C141),IF(D141=0,1,D141),IF(E141=0,1,E141),IF(F141=0,1,F141))),2)</f>
        <v>389.2</v>
      </c>
      <c r="H141" s="65"/>
    </row>
    <row r="142" spans="1:8" x14ac:dyDescent="0.2">
      <c r="A142" s="166"/>
      <c r="B142" s="67" t="s">
        <v>610</v>
      </c>
      <c r="C142" s="68"/>
      <c r="D142" s="68">
        <v>62.6</v>
      </c>
      <c r="E142" s="68">
        <v>1</v>
      </c>
      <c r="F142" s="68"/>
      <c r="G142" s="101">
        <f t="shared" si="16"/>
        <v>62.6</v>
      </c>
      <c r="H142" s="65"/>
    </row>
    <row r="143" spans="1:8" x14ac:dyDescent="0.2">
      <c r="A143" s="166"/>
      <c r="B143" s="67" t="s">
        <v>611</v>
      </c>
      <c r="C143" s="68"/>
      <c r="D143" s="168">
        <v>12.6</v>
      </c>
      <c r="E143" s="68">
        <v>1</v>
      </c>
      <c r="F143" s="68"/>
      <c r="G143" s="101">
        <f t="shared" si="16"/>
        <v>12.6</v>
      </c>
      <c r="H143" s="65"/>
    </row>
    <row r="144" spans="1:8" x14ac:dyDescent="0.2">
      <c r="A144" s="166"/>
      <c r="B144" s="67" t="s">
        <v>612</v>
      </c>
      <c r="C144" s="68"/>
      <c r="D144" s="68">
        <v>6.6</v>
      </c>
      <c r="E144" s="68">
        <v>1</v>
      </c>
      <c r="F144" s="68"/>
      <c r="G144" s="101">
        <f t="shared" si="16"/>
        <v>6.6</v>
      </c>
      <c r="H144" s="65"/>
    </row>
    <row r="145" spans="1:8" x14ac:dyDescent="0.2">
      <c r="A145" s="166"/>
      <c r="B145" s="67"/>
      <c r="C145" s="70"/>
      <c r="D145" s="70"/>
      <c r="E145" s="70"/>
      <c r="F145" s="70"/>
      <c r="G145" s="101">
        <f t="shared" ref="G145" si="17">ROUND(IF(PRODUCT(IF(C145=0,1,C145),IF(D145=0,1,D145),IF(E145=0,1,E145),IF(F145=0,1,F145))=1,0,PRODUCT(IF(C145=0,1,C145),IF(D145=0,1,D145),IF(E145=0,1,E145),IF(F145=0,1,F145))),2)</f>
        <v>0</v>
      </c>
      <c r="H145" s="65"/>
    </row>
    <row r="146" spans="1:8" x14ac:dyDescent="0.2">
      <c r="A146" s="166"/>
      <c r="C146" s="71"/>
      <c r="D146" s="125"/>
      <c r="E146" s="72" t="s">
        <v>583</v>
      </c>
      <c r="F146" s="73" t="s">
        <v>584</v>
      </c>
      <c r="G146" s="74">
        <f>SUM(G141:G145)</f>
        <v>471.00000000000006</v>
      </c>
      <c r="H146" s="75" t="s">
        <v>17</v>
      </c>
    </row>
    <row r="147" spans="1:8" x14ac:dyDescent="0.2">
      <c r="A147" s="166" t="str">
        <f>BASE!A36</f>
        <v>4.1.3</v>
      </c>
      <c r="B147" s="236" t="str">
        <f>BASE!D36</f>
        <v>VERGA MOLDADA IN LOCO EM CONCRETO PARA PORTAS COM ATÉ 1,5 M DE VÃO. AF_03/2016</v>
      </c>
      <c r="C147" s="237"/>
      <c r="D147" s="238"/>
      <c r="H147" s="65"/>
    </row>
    <row r="148" spans="1:8" x14ac:dyDescent="0.2">
      <c r="A148" s="166"/>
      <c r="B148" s="66" t="s">
        <v>579</v>
      </c>
      <c r="C148" s="66" t="s">
        <v>48</v>
      </c>
      <c r="D148" s="66" t="s">
        <v>580</v>
      </c>
      <c r="E148" s="66" t="s">
        <v>581</v>
      </c>
      <c r="F148" s="66" t="s">
        <v>582</v>
      </c>
      <c r="G148" s="66" t="s">
        <v>583</v>
      </c>
      <c r="H148" s="65"/>
    </row>
    <row r="149" spans="1:8" x14ac:dyDescent="0.2">
      <c r="A149" s="166"/>
      <c r="B149" s="67" t="s">
        <v>597</v>
      </c>
      <c r="C149" s="68"/>
      <c r="D149" s="68">
        <v>2.6</v>
      </c>
      <c r="E149" s="68"/>
      <c r="F149" s="68"/>
      <c r="G149" s="101">
        <v>3</v>
      </c>
      <c r="H149" s="65"/>
    </row>
    <row r="150" spans="1:8" x14ac:dyDescent="0.2">
      <c r="A150" s="166"/>
      <c r="B150" s="67"/>
      <c r="C150" s="68"/>
      <c r="D150" s="68">
        <v>1.1000000000000001</v>
      </c>
      <c r="E150" s="68"/>
      <c r="F150" s="68"/>
      <c r="G150" s="101">
        <v>1.1000000000000001</v>
      </c>
      <c r="H150" s="65"/>
    </row>
    <row r="151" spans="1:8" x14ac:dyDescent="0.2">
      <c r="A151" s="166"/>
      <c r="B151" s="67" t="s">
        <v>598</v>
      </c>
      <c r="C151" s="68"/>
      <c r="D151" s="68">
        <v>1.7</v>
      </c>
      <c r="E151" s="68"/>
      <c r="F151" s="68"/>
      <c r="G151" s="101">
        <f t="shared" ref="G151:G180" si="18">ROUND(IF(PRODUCT(IF(C151=0,1,C151),IF(D151=0,1,D151),IF(E151=0,1,E151),IF(F151=0,1,F151))=1,0,PRODUCT(IF(C151=0,1,C151),IF(D151=0,1,D151),IF(E151=0,1,E151),IF(F151=0,1,F151))),2)</f>
        <v>1.7</v>
      </c>
      <c r="H151" s="65"/>
    </row>
    <row r="152" spans="1:8" x14ac:dyDescent="0.2">
      <c r="A152" s="166"/>
      <c r="B152" s="67"/>
      <c r="C152" s="68"/>
      <c r="D152" s="68">
        <v>1.1000000000000001</v>
      </c>
      <c r="E152" s="68"/>
      <c r="F152" s="68"/>
      <c r="G152" s="101">
        <f t="shared" si="18"/>
        <v>1.1000000000000001</v>
      </c>
      <c r="H152" s="65"/>
    </row>
    <row r="153" spans="1:8" x14ac:dyDescent="0.2">
      <c r="A153" s="166"/>
      <c r="B153" s="67"/>
      <c r="C153" s="68"/>
      <c r="D153" s="68">
        <v>2.5</v>
      </c>
      <c r="E153" s="68"/>
      <c r="F153" s="68"/>
      <c r="G153" s="101">
        <f t="shared" si="18"/>
        <v>2.5</v>
      </c>
      <c r="H153" s="65"/>
    </row>
    <row r="154" spans="1:8" x14ac:dyDescent="0.2">
      <c r="A154" s="166"/>
      <c r="B154" s="67" t="s">
        <v>599</v>
      </c>
      <c r="C154" s="68"/>
      <c r="D154" s="68">
        <v>2.5</v>
      </c>
      <c r="E154" s="68"/>
      <c r="F154" s="68"/>
      <c r="G154" s="101">
        <f t="shared" si="18"/>
        <v>2.5</v>
      </c>
      <c r="H154" s="65"/>
    </row>
    <row r="155" spans="1:8" x14ac:dyDescent="0.2">
      <c r="A155" s="166"/>
      <c r="B155" s="67"/>
      <c r="C155" s="68"/>
      <c r="D155" s="68">
        <v>1.1000000000000001</v>
      </c>
      <c r="E155" s="68"/>
      <c r="F155" s="68"/>
      <c r="G155" s="101">
        <f t="shared" si="18"/>
        <v>1.1000000000000001</v>
      </c>
      <c r="H155" s="65"/>
    </row>
    <row r="156" spans="1:8" x14ac:dyDescent="0.2">
      <c r="A156" s="166"/>
      <c r="B156" s="67" t="s">
        <v>591</v>
      </c>
      <c r="C156" s="68"/>
      <c r="D156" s="68">
        <v>2.5</v>
      </c>
      <c r="E156" s="68"/>
      <c r="F156" s="68"/>
      <c r="G156" s="101">
        <f t="shared" si="18"/>
        <v>2.5</v>
      </c>
      <c r="H156" s="65"/>
    </row>
    <row r="157" spans="1:8" x14ac:dyDescent="0.2">
      <c r="A157" s="166"/>
      <c r="B157" s="67"/>
      <c r="C157" s="68"/>
      <c r="D157" s="68">
        <v>1.1000000000000001</v>
      </c>
      <c r="E157" s="68"/>
      <c r="F157" s="68"/>
      <c r="G157" s="101">
        <f t="shared" si="18"/>
        <v>1.1000000000000001</v>
      </c>
      <c r="H157" s="65"/>
    </row>
    <row r="158" spans="1:8" x14ac:dyDescent="0.2">
      <c r="A158" s="166"/>
      <c r="B158" s="67"/>
      <c r="C158" s="68"/>
      <c r="D158" s="68">
        <v>2.5</v>
      </c>
      <c r="E158" s="68"/>
      <c r="F158" s="68"/>
      <c r="G158" s="101">
        <f t="shared" si="18"/>
        <v>2.5</v>
      </c>
      <c r="H158" s="65"/>
    </row>
    <row r="159" spans="1:8" x14ac:dyDescent="0.2">
      <c r="A159" s="166"/>
      <c r="B159" s="67"/>
      <c r="C159" s="68"/>
      <c r="D159" s="68">
        <v>1.1000000000000001</v>
      </c>
      <c r="E159" s="68"/>
      <c r="F159" s="68"/>
      <c r="G159" s="101">
        <f t="shared" si="18"/>
        <v>1.1000000000000001</v>
      </c>
      <c r="H159" s="65"/>
    </row>
    <row r="160" spans="1:8" x14ac:dyDescent="0.2">
      <c r="A160" s="166"/>
      <c r="B160" s="67" t="s">
        <v>588</v>
      </c>
      <c r="C160" s="68"/>
      <c r="D160" s="68">
        <v>2.5</v>
      </c>
      <c r="E160" s="68"/>
      <c r="F160" s="68"/>
      <c r="G160" s="101">
        <f t="shared" si="18"/>
        <v>2.5</v>
      </c>
      <c r="H160" s="65"/>
    </row>
    <row r="161" spans="1:8" x14ac:dyDescent="0.2">
      <c r="A161" s="166"/>
      <c r="B161" s="67"/>
      <c r="C161" s="68"/>
      <c r="D161" s="68">
        <v>1.1000000000000001</v>
      </c>
      <c r="E161" s="68"/>
      <c r="F161" s="68"/>
      <c r="G161" s="101">
        <f t="shared" si="18"/>
        <v>1.1000000000000001</v>
      </c>
      <c r="H161" s="65"/>
    </row>
    <row r="162" spans="1:8" x14ac:dyDescent="0.2">
      <c r="A162" s="166"/>
      <c r="B162" s="67" t="s">
        <v>600</v>
      </c>
      <c r="C162" s="68"/>
      <c r="D162" s="68">
        <v>3.15</v>
      </c>
      <c r="E162" s="68"/>
      <c r="F162" s="68"/>
      <c r="G162" s="101">
        <f t="shared" si="18"/>
        <v>3.15</v>
      </c>
      <c r="H162" s="65"/>
    </row>
    <row r="163" spans="1:8" x14ac:dyDescent="0.2">
      <c r="A163" s="166"/>
      <c r="B163" s="67" t="s">
        <v>590</v>
      </c>
      <c r="C163" s="68"/>
      <c r="D163" s="68">
        <v>1.1000000000000001</v>
      </c>
      <c r="E163" s="68"/>
      <c r="F163" s="68"/>
      <c r="G163" s="101">
        <f t="shared" si="18"/>
        <v>1.1000000000000001</v>
      </c>
      <c r="H163" s="65"/>
    </row>
    <row r="164" spans="1:8" x14ac:dyDescent="0.2">
      <c r="A164" s="166"/>
      <c r="B164" s="67"/>
      <c r="C164" s="68"/>
      <c r="D164" s="68">
        <v>1.1000000000000001</v>
      </c>
      <c r="E164" s="68"/>
      <c r="F164" s="68"/>
      <c r="G164" s="101">
        <f t="shared" si="18"/>
        <v>1.1000000000000001</v>
      </c>
      <c r="H164" s="65"/>
    </row>
    <row r="165" spans="1:8" x14ac:dyDescent="0.2">
      <c r="A165" s="166"/>
      <c r="B165" s="67" t="s">
        <v>586</v>
      </c>
      <c r="C165" s="68"/>
      <c r="D165" s="68">
        <v>2.15</v>
      </c>
      <c r="E165" s="68"/>
      <c r="F165" s="68"/>
      <c r="G165" s="101">
        <f t="shared" si="18"/>
        <v>2.15</v>
      </c>
      <c r="H165" s="65"/>
    </row>
    <row r="166" spans="1:8" x14ac:dyDescent="0.2">
      <c r="A166" s="166"/>
      <c r="B166" s="67" t="s">
        <v>601</v>
      </c>
      <c r="C166" s="68"/>
      <c r="D166" s="68">
        <v>2.2999999999999998</v>
      </c>
      <c r="E166" s="68"/>
      <c r="F166" s="68"/>
      <c r="G166" s="101">
        <f t="shared" si="18"/>
        <v>2.2999999999999998</v>
      </c>
      <c r="H166" s="65"/>
    </row>
    <row r="167" spans="1:8" x14ac:dyDescent="0.2">
      <c r="A167" s="166"/>
      <c r="B167" s="67" t="s">
        <v>602</v>
      </c>
      <c r="C167" s="68"/>
      <c r="D167" s="68">
        <v>2</v>
      </c>
      <c r="E167" s="68"/>
      <c r="F167" s="68"/>
      <c r="G167" s="101">
        <f t="shared" si="18"/>
        <v>2</v>
      </c>
      <c r="H167" s="65"/>
    </row>
    <row r="168" spans="1:8" x14ac:dyDescent="0.2">
      <c r="A168" s="166"/>
      <c r="B168" s="67"/>
      <c r="C168" s="68"/>
      <c r="D168" s="68">
        <v>1.1000000000000001</v>
      </c>
      <c r="E168" s="68"/>
      <c r="F168" s="68"/>
      <c r="G168" s="101">
        <f t="shared" si="18"/>
        <v>1.1000000000000001</v>
      </c>
      <c r="H168" s="65"/>
    </row>
    <row r="169" spans="1:8" x14ac:dyDescent="0.2">
      <c r="A169" s="166"/>
      <c r="B169" s="67" t="s">
        <v>601</v>
      </c>
      <c r="C169" s="68"/>
      <c r="D169" s="68">
        <v>1.1000000000000001</v>
      </c>
      <c r="E169" s="68"/>
      <c r="F169" s="68"/>
      <c r="G169" s="101">
        <f t="shared" si="18"/>
        <v>1.1000000000000001</v>
      </c>
      <c r="H169" s="65"/>
    </row>
    <row r="170" spans="1:8" x14ac:dyDescent="0.2">
      <c r="A170" s="166"/>
      <c r="B170" s="67"/>
      <c r="C170" s="68"/>
      <c r="D170" s="68">
        <v>2.5</v>
      </c>
      <c r="E170" s="68"/>
      <c r="F170" s="68"/>
      <c r="G170" s="101">
        <f t="shared" si="18"/>
        <v>2.5</v>
      </c>
      <c r="H170" s="65"/>
    </row>
    <row r="171" spans="1:8" x14ac:dyDescent="0.2">
      <c r="A171" s="166"/>
      <c r="B171" s="67" t="s">
        <v>603</v>
      </c>
      <c r="C171" s="68"/>
      <c r="D171" s="68">
        <v>1.1000000000000001</v>
      </c>
      <c r="E171" s="68"/>
      <c r="F171" s="68"/>
      <c r="G171" s="101">
        <f t="shared" si="18"/>
        <v>1.1000000000000001</v>
      </c>
      <c r="H171" s="65"/>
    </row>
    <row r="172" spans="1:8" x14ac:dyDescent="0.2">
      <c r="A172" s="166"/>
      <c r="B172" s="67"/>
      <c r="C172" s="68"/>
      <c r="D172" s="68">
        <v>1.5</v>
      </c>
      <c r="E172" s="68"/>
      <c r="F172" s="68"/>
      <c r="G172" s="101">
        <f t="shared" si="18"/>
        <v>1.5</v>
      </c>
      <c r="H172" s="65"/>
    </row>
    <row r="173" spans="1:8" x14ac:dyDescent="0.2">
      <c r="A173" s="166"/>
      <c r="B173" s="67" t="s">
        <v>604</v>
      </c>
      <c r="C173" s="68"/>
      <c r="D173" s="68">
        <v>1.1000000000000001</v>
      </c>
      <c r="E173" s="68"/>
      <c r="F173" s="68"/>
      <c r="G173" s="101">
        <f t="shared" si="18"/>
        <v>1.1000000000000001</v>
      </c>
      <c r="H173" s="65"/>
    </row>
    <row r="174" spans="1:8" x14ac:dyDescent="0.2">
      <c r="A174" s="166"/>
      <c r="B174" s="67"/>
      <c r="C174" s="68"/>
      <c r="D174" s="68">
        <v>1.5</v>
      </c>
      <c r="E174" s="68"/>
      <c r="F174" s="68"/>
      <c r="G174" s="101">
        <f t="shared" si="18"/>
        <v>1.5</v>
      </c>
      <c r="H174" s="65"/>
    </row>
    <row r="175" spans="1:8" x14ac:dyDescent="0.2">
      <c r="A175" s="166"/>
      <c r="B175" s="67" t="s">
        <v>587</v>
      </c>
      <c r="C175" s="68"/>
      <c r="D175" s="68">
        <v>1.1000000000000001</v>
      </c>
      <c r="E175" s="68"/>
      <c r="F175" s="68"/>
      <c r="G175" s="101">
        <f t="shared" si="18"/>
        <v>1.1000000000000001</v>
      </c>
      <c r="H175" s="65"/>
    </row>
    <row r="176" spans="1:8" x14ac:dyDescent="0.2">
      <c r="A176" s="166"/>
      <c r="B176" s="67"/>
      <c r="C176" s="68"/>
      <c r="D176" s="68">
        <v>1.5</v>
      </c>
      <c r="E176" s="68"/>
      <c r="F176" s="68"/>
      <c r="G176" s="101">
        <f t="shared" si="18"/>
        <v>1.5</v>
      </c>
      <c r="H176" s="65"/>
    </row>
    <row r="177" spans="1:8" x14ac:dyDescent="0.2">
      <c r="A177" s="166"/>
      <c r="B177" s="67" t="s">
        <v>589</v>
      </c>
      <c r="C177" s="68"/>
      <c r="D177" s="68">
        <v>1.1000000000000001</v>
      </c>
      <c r="E177" s="68"/>
      <c r="F177" s="68"/>
      <c r="G177" s="101">
        <f t="shared" si="18"/>
        <v>1.1000000000000001</v>
      </c>
      <c r="H177" s="65"/>
    </row>
    <row r="178" spans="1:8" x14ac:dyDescent="0.2">
      <c r="A178" s="166"/>
      <c r="B178" s="67" t="s">
        <v>605</v>
      </c>
      <c r="C178" s="68"/>
      <c r="D178" s="68">
        <v>1.1000000000000001</v>
      </c>
      <c r="E178" s="68"/>
      <c r="F178" s="68"/>
      <c r="G178" s="101">
        <f t="shared" si="18"/>
        <v>1.1000000000000001</v>
      </c>
      <c r="H178" s="65"/>
    </row>
    <row r="179" spans="1:8" x14ac:dyDescent="0.2">
      <c r="A179" s="166"/>
      <c r="B179" s="67"/>
      <c r="C179" s="68"/>
      <c r="D179" s="68">
        <v>1.1000000000000001</v>
      </c>
      <c r="E179" s="68"/>
      <c r="F179" s="68"/>
      <c r="G179" s="101">
        <f t="shared" si="18"/>
        <v>1.1000000000000001</v>
      </c>
      <c r="H179" s="65"/>
    </row>
    <row r="180" spans="1:8" x14ac:dyDescent="0.2">
      <c r="A180" s="166"/>
      <c r="B180" s="67"/>
      <c r="C180" s="70"/>
      <c r="D180" s="70"/>
      <c r="E180" s="70"/>
      <c r="F180" s="70"/>
      <c r="G180" s="101">
        <f t="shared" si="18"/>
        <v>0</v>
      </c>
      <c r="H180" s="65"/>
    </row>
    <row r="181" spans="1:8" x14ac:dyDescent="0.2">
      <c r="A181" s="166"/>
      <c r="C181" s="71"/>
      <c r="D181" s="125"/>
      <c r="E181" s="72" t="s">
        <v>583</v>
      </c>
      <c r="F181" s="73" t="s">
        <v>584</v>
      </c>
      <c r="G181" s="74">
        <f>SUM(G149:G180)</f>
        <v>51.400000000000013</v>
      </c>
      <c r="H181" s="75" t="s">
        <v>106</v>
      </c>
    </row>
    <row r="182" spans="1:8" ht="24" customHeight="1" x14ac:dyDescent="0.2">
      <c r="A182" s="166" t="str">
        <f>BASE!A37</f>
        <v>4.1.4</v>
      </c>
      <c r="B182" s="236" t="str">
        <f>BASE!D37</f>
        <v>CONTRAVERGA MOLDADA IN LOCO EM CONCRETO PARA VÃOS DE ATÉ 1,5 M DE COMPRIMENTO. AF_03/2016</v>
      </c>
      <c r="C182" s="237"/>
      <c r="D182" s="238"/>
      <c r="H182" s="65"/>
    </row>
    <row r="183" spans="1:8" x14ac:dyDescent="0.2">
      <c r="A183" s="166"/>
      <c r="B183" s="66" t="s">
        <v>579</v>
      </c>
      <c r="C183" s="66" t="s">
        <v>48</v>
      </c>
      <c r="D183" s="66" t="s">
        <v>580</v>
      </c>
      <c r="E183" s="66" t="s">
        <v>581</v>
      </c>
      <c r="F183" s="66" t="s">
        <v>582</v>
      </c>
      <c r="G183" s="66" t="s">
        <v>583</v>
      </c>
      <c r="H183" s="65"/>
    </row>
    <row r="184" spans="1:8" x14ac:dyDescent="0.2">
      <c r="A184" s="166"/>
      <c r="B184" s="67" t="s">
        <v>597</v>
      </c>
      <c r="C184" s="68"/>
      <c r="D184" s="68">
        <v>2.6</v>
      </c>
      <c r="E184" s="68"/>
      <c r="F184" s="68"/>
      <c r="G184" s="101">
        <v>3</v>
      </c>
      <c r="H184" s="65"/>
    </row>
    <row r="185" spans="1:8" x14ac:dyDescent="0.2">
      <c r="A185" s="166"/>
      <c r="B185" s="67" t="s">
        <v>598</v>
      </c>
      <c r="C185" s="68"/>
      <c r="D185" s="68">
        <v>1.7</v>
      </c>
      <c r="E185" s="68"/>
      <c r="F185" s="68"/>
      <c r="G185" s="101">
        <f t="shared" ref="G185:G199" si="19">ROUND(IF(PRODUCT(IF(C185=0,1,C185),IF(D185=0,1,D185),IF(E185=0,1,E185),IF(F185=0,1,F185))=1,0,PRODUCT(IF(C185=0,1,C185),IF(D185=0,1,D185),IF(E185=0,1,E185),IF(F185=0,1,F185))),2)</f>
        <v>1.7</v>
      </c>
      <c r="H185" s="65"/>
    </row>
    <row r="186" spans="1:8" x14ac:dyDescent="0.2">
      <c r="A186" s="166"/>
      <c r="B186" s="67"/>
      <c r="C186" s="68"/>
      <c r="D186" s="68">
        <v>2.5</v>
      </c>
      <c r="E186" s="68"/>
      <c r="F186" s="68"/>
      <c r="G186" s="101">
        <f t="shared" si="19"/>
        <v>2.5</v>
      </c>
      <c r="H186" s="65"/>
    </row>
    <row r="187" spans="1:8" x14ac:dyDescent="0.2">
      <c r="A187" s="166"/>
      <c r="B187" s="67" t="s">
        <v>599</v>
      </c>
      <c r="C187" s="68"/>
      <c r="D187" s="68">
        <v>2.5</v>
      </c>
      <c r="E187" s="68"/>
      <c r="F187" s="68"/>
      <c r="G187" s="101">
        <f t="shared" si="19"/>
        <v>2.5</v>
      </c>
      <c r="H187" s="65"/>
    </row>
    <row r="188" spans="1:8" x14ac:dyDescent="0.2">
      <c r="A188" s="166"/>
      <c r="B188" s="67" t="s">
        <v>591</v>
      </c>
      <c r="C188" s="68"/>
      <c r="D188" s="68">
        <v>2.5</v>
      </c>
      <c r="E188" s="68"/>
      <c r="F188" s="68"/>
      <c r="G188" s="101">
        <f t="shared" si="19"/>
        <v>2.5</v>
      </c>
      <c r="H188" s="65"/>
    </row>
    <row r="189" spans="1:8" x14ac:dyDescent="0.2">
      <c r="A189" s="166"/>
      <c r="B189" s="67"/>
      <c r="C189" s="68"/>
      <c r="D189" s="68">
        <v>2.5</v>
      </c>
      <c r="E189" s="68"/>
      <c r="F189" s="68"/>
      <c r="G189" s="101">
        <f t="shared" si="19"/>
        <v>2.5</v>
      </c>
      <c r="H189" s="65"/>
    </row>
    <row r="190" spans="1:8" x14ac:dyDescent="0.2">
      <c r="A190" s="166"/>
      <c r="B190" s="67" t="s">
        <v>588</v>
      </c>
      <c r="C190" s="68"/>
      <c r="D190" s="68">
        <v>2.5</v>
      </c>
      <c r="E190" s="68"/>
      <c r="F190" s="68"/>
      <c r="G190" s="101">
        <f t="shared" si="19"/>
        <v>2.5</v>
      </c>
      <c r="H190" s="65"/>
    </row>
    <row r="191" spans="1:8" x14ac:dyDescent="0.2">
      <c r="A191" s="166"/>
      <c r="B191" s="67" t="s">
        <v>600</v>
      </c>
      <c r="C191" s="68"/>
      <c r="D191" s="68">
        <v>3.15</v>
      </c>
      <c r="E191" s="68"/>
      <c r="F191" s="68"/>
      <c r="G191" s="101">
        <f t="shared" si="19"/>
        <v>3.15</v>
      </c>
      <c r="H191" s="65"/>
    </row>
    <row r="192" spans="1:8" x14ac:dyDescent="0.2">
      <c r="A192" s="166"/>
      <c r="B192" s="67" t="s">
        <v>590</v>
      </c>
      <c r="C192" s="68"/>
      <c r="D192" s="68">
        <v>1.1000000000000001</v>
      </c>
      <c r="E192" s="68"/>
      <c r="F192" s="68"/>
      <c r="G192" s="101">
        <f t="shared" si="19"/>
        <v>1.1000000000000001</v>
      </c>
      <c r="H192" s="65"/>
    </row>
    <row r="193" spans="1:8" x14ac:dyDescent="0.2">
      <c r="A193" s="166"/>
      <c r="B193" s="67" t="s">
        <v>586</v>
      </c>
      <c r="C193" s="68"/>
      <c r="D193" s="68">
        <v>1.2</v>
      </c>
      <c r="E193" s="68"/>
      <c r="F193" s="68"/>
      <c r="G193" s="101">
        <f t="shared" si="19"/>
        <v>1.2</v>
      </c>
      <c r="H193" s="65"/>
    </row>
    <row r="194" spans="1:8" x14ac:dyDescent="0.2">
      <c r="A194" s="166"/>
      <c r="B194" s="67" t="s">
        <v>601</v>
      </c>
      <c r="C194" s="68"/>
      <c r="D194" s="68">
        <v>1.2</v>
      </c>
      <c r="E194" s="68"/>
      <c r="F194" s="68"/>
      <c r="G194" s="101">
        <f t="shared" si="19"/>
        <v>1.2</v>
      </c>
      <c r="H194" s="65"/>
    </row>
    <row r="195" spans="1:8" x14ac:dyDescent="0.2">
      <c r="A195" s="166"/>
      <c r="B195" s="67" t="s">
        <v>602</v>
      </c>
      <c r="C195" s="68"/>
      <c r="D195" s="68">
        <v>2</v>
      </c>
      <c r="E195" s="68"/>
      <c r="F195" s="68"/>
      <c r="G195" s="101">
        <f t="shared" si="19"/>
        <v>2</v>
      </c>
      <c r="H195" s="65"/>
    </row>
    <row r="196" spans="1:8" x14ac:dyDescent="0.2">
      <c r="A196" s="166"/>
      <c r="B196" s="67" t="s">
        <v>601</v>
      </c>
      <c r="C196" s="68"/>
      <c r="D196" s="68">
        <v>2.5</v>
      </c>
      <c r="E196" s="68"/>
      <c r="F196" s="68"/>
      <c r="G196" s="101">
        <f t="shared" si="19"/>
        <v>2.5</v>
      </c>
      <c r="H196" s="65"/>
    </row>
    <row r="197" spans="1:8" x14ac:dyDescent="0.2">
      <c r="A197" s="166"/>
      <c r="B197" s="67" t="s">
        <v>603</v>
      </c>
      <c r="C197" s="68"/>
      <c r="D197" s="68">
        <v>1.5</v>
      </c>
      <c r="E197" s="68"/>
      <c r="F197" s="68"/>
      <c r="G197" s="101">
        <f t="shared" si="19"/>
        <v>1.5</v>
      </c>
      <c r="H197" s="65"/>
    </row>
    <row r="198" spans="1:8" x14ac:dyDescent="0.2">
      <c r="A198" s="166"/>
      <c r="B198" s="67" t="s">
        <v>604</v>
      </c>
      <c r="C198" s="68"/>
      <c r="D198" s="68">
        <v>1.5</v>
      </c>
      <c r="E198" s="68"/>
      <c r="F198" s="68"/>
      <c r="G198" s="101">
        <f t="shared" si="19"/>
        <v>1.5</v>
      </c>
      <c r="H198" s="65"/>
    </row>
    <row r="199" spans="1:8" x14ac:dyDescent="0.2">
      <c r="A199" s="166"/>
      <c r="B199" s="67" t="s">
        <v>587</v>
      </c>
      <c r="C199" s="68"/>
      <c r="D199" s="68">
        <v>1.5</v>
      </c>
      <c r="E199" s="68"/>
      <c r="F199" s="68"/>
      <c r="G199" s="101">
        <f t="shared" si="19"/>
        <v>1.5</v>
      </c>
      <c r="H199" s="65"/>
    </row>
    <row r="200" spans="1:8" x14ac:dyDescent="0.2">
      <c r="A200" s="166"/>
      <c r="B200" s="67"/>
      <c r="C200" s="70"/>
      <c r="D200" s="70"/>
      <c r="E200" s="70"/>
      <c r="F200" s="70"/>
      <c r="G200" s="101">
        <f t="shared" ref="G200" si="20">ROUND(IF(PRODUCT(IF(C200=0,1,C200),IF(D200=0,1,D200),IF(E200=0,1,E200),IF(F200=0,1,F200))=1,0,PRODUCT(IF(C200=0,1,C200),IF(D200=0,1,D200),IF(E200=0,1,E200),IF(F200=0,1,F200))),2)</f>
        <v>0</v>
      </c>
      <c r="H200" s="65"/>
    </row>
    <row r="201" spans="1:8" x14ac:dyDescent="0.2">
      <c r="A201" s="166"/>
      <c r="C201" s="71"/>
      <c r="D201" s="125"/>
      <c r="E201" s="72" t="s">
        <v>583</v>
      </c>
      <c r="F201" s="73" t="s">
        <v>584</v>
      </c>
      <c r="G201" s="74">
        <f>SUM(G184:G200)</f>
        <v>32.849999999999994</v>
      </c>
      <c r="H201" s="75" t="s">
        <v>106</v>
      </c>
    </row>
    <row r="202" spans="1:8" x14ac:dyDescent="0.2">
      <c r="A202" s="166" t="str">
        <f>BASE!A38</f>
        <v>4.1.5</v>
      </c>
      <c r="B202" s="233" t="str">
        <f>BASE!D38</f>
        <v>LAJE PRÉ-MOLDADA UNIDIRECIONAL, BIAPOIADA, PARA FORRO, ENCHIMENTO EM CERÂMICA, VIGOTA CONVENCIONAL, ALTURA TOTAL DA LAJE (ENCHIMENTO+CAPA) = (8+3). AF_11/2020</v>
      </c>
      <c r="C202" s="234"/>
      <c r="D202" s="235"/>
      <c r="H202" s="65"/>
    </row>
    <row r="203" spans="1:8" x14ac:dyDescent="0.2">
      <c r="A203" s="166"/>
      <c r="B203" s="66" t="s">
        <v>579</v>
      </c>
      <c r="C203" s="66" t="s">
        <v>48</v>
      </c>
      <c r="D203" s="66" t="s">
        <v>580</v>
      </c>
      <c r="E203" s="66" t="s">
        <v>581</v>
      </c>
      <c r="F203" s="66" t="s">
        <v>582</v>
      </c>
      <c r="G203" s="66" t="s">
        <v>583</v>
      </c>
      <c r="H203" s="65"/>
    </row>
    <row r="204" spans="1:8" x14ac:dyDescent="0.2">
      <c r="A204" s="166"/>
      <c r="B204" s="67" t="s">
        <v>613</v>
      </c>
      <c r="C204" s="68">
        <v>8.5500000000000007</v>
      </c>
      <c r="D204" s="68"/>
      <c r="E204" s="68"/>
      <c r="F204" s="68"/>
      <c r="G204" s="101">
        <f t="shared" ref="G204:G207" si="21">ROUND(IF(PRODUCT(IF(C204=0,1,C204),IF(D204=0,1,D204),IF(E204=0,1,E204),IF(F204=0,1,F204))=1,0,PRODUCT(IF(C204=0,1,C204),IF(D204=0,1,D204),IF(E204=0,1,E204),IF(F204=0,1,F204))),2)</f>
        <v>8.5500000000000007</v>
      </c>
      <c r="H204" s="65"/>
    </row>
    <row r="205" spans="1:8" x14ac:dyDescent="0.2">
      <c r="A205" s="166"/>
      <c r="B205" s="67" t="s">
        <v>611</v>
      </c>
      <c r="C205" s="68"/>
      <c r="D205" s="68">
        <v>4.1500000000000004</v>
      </c>
      <c r="E205" s="68">
        <v>1.85</v>
      </c>
      <c r="F205" s="68"/>
      <c r="G205" s="101">
        <f t="shared" si="21"/>
        <v>7.68</v>
      </c>
      <c r="H205" s="65"/>
    </row>
    <row r="206" spans="1:8" x14ac:dyDescent="0.2">
      <c r="A206" s="166"/>
      <c r="B206" s="67" t="s">
        <v>605</v>
      </c>
      <c r="C206" s="68"/>
      <c r="D206" s="68">
        <v>2.65</v>
      </c>
      <c r="E206" s="68">
        <v>1.4</v>
      </c>
      <c r="F206" s="68"/>
      <c r="G206" s="101">
        <f t="shared" si="21"/>
        <v>3.71</v>
      </c>
      <c r="H206" s="65"/>
    </row>
    <row r="207" spans="1:8" x14ac:dyDescent="0.2">
      <c r="A207" s="166"/>
      <c r="B207" s="67"/>
      <c r="C207" s="70"/>
      <c r="D207" s="70"/>
      <c r="E207" s="70"/>
      <c r="F207" s="70"/>
      <c r="G207" s="101">
        <f t="shared" si="21"/>
        <v>0</v>
      </c>
      <c r="H207" s="65"/>
    </row>
    <row r="208" spans="1:8" x14ac:dyDescent="0.2">
      <c r="A208" s="166"/>
      <c r="C208" s="183"/>
      <c r="D208" s="183"/>
      <c r="E208" s="72" t="s">
        <v>583</v>
      </c>
      <c r="F208" s="73" t="s">
        <v>584</v>
      </c>
      <c r="G208" s="74">
        <f>SUM(G204:G207)</f>
        <v>19.940000000000001</v>
      </c>
      <c r="H208" s="75" t="s">
        <v>17</v>
      </c>
    </row>
    <row r="209" spans="1:10" x14ac:dyDescent="0.2">
      <c r="A209" s="166"/>
      <c r="H209" s="65"/>
    </row>
    <row r="210" spans="1:10" x14ac:dyDescent="0.2">
      <c r="A210" s="139" t="str">
        <f>BASE!A39</f>
        <v>5.0</v>
      </c>
      <c r="B210" s="158" t="s">
        <v>614</v>
      </c>
      <c r="C210" s="230"/>
      <c r="D210" s="231"/>
      <c r="E210" s="231"/>
      <c r="F210" s="231"/>
      <c r="G210" s="231"/>
      <c r="H210" s="232"/>
    </row>
    <row r="211" spans="1:10" x14ac:dyDescent="0.2">
      <c r="A211" s="179" t="str">
        <f>BASE!A41</f>
        <v>5.1.1</v>
      </c>
      <c r="B211" s="236" t="str">
        <f>BASE!D41</f>
        <v>TRAMA DE MADEIRA COMPOSTA POR RIPAS, CAIBROS E TERÇAS PARA TELHADOS DE ATÉ 2 ÁGUAS PARA TELHA DE ENCAIXE DE CERÂMICA OU DE CONCRETO, INCLUSO TRANSPORTE VERTICAL. AF_07/2019</v>
      </c>
      <c r="C211" s="237"/>
      <c r="D211" s="238"/>
      <c r="H211" s="65"/>
    </row>
    <row r="212" spans="1:10" x14ac:dyDescent="0.2">
      <c r="A212" s="166"/>
      <c r="B212" s="66" t="s">
        <v>579</v>
      </c>
      <c r="C212" s="66" t="s">
        <v>48</v>
      </c>
      <c r="D212" s="66" t="s">
        <v>580</v>
      </c>
      <c r="E212" s="66" t="s">
        <v>581</v>
      </c>
      <c r="F212" s="66" t="s">
        <v>582</v>
      </c>
      <c r="G212" s="66" t="s">
        <v>583</v>
      </c>
      <c r="H212" s="65"/>
    </row>
    <row r="213" spans="1:10" x14ac:dyDescent="0.2">
      <c r="A213" s="166"/>
      <c r="B213" s="67" t="s">
        <v>593</v>
      </c>
      <c r="C213" s="68">
        <v>133.63</v>
      </c>
      <c r="D213" s="68"/>
      <c r="E213" s="68"/>
      <c r="F213" s="68"/>
      <c r="G213" s="101">
        <f t="shared" ref="G213:G214" si="22">ROUND(IF(PRODUCT(IF(C213=0,1,C213),IF(D213=0,1,D213),IF(E213=0,1,E213),IF(F213=0,1,F213))=1,0,PRODUCT(IF(C213=0,1,C213),IF(D213=0,1,D213),IF(E213=0,1,E213),IF(F213=0,1,F213))),2)</f>
        <v>133.63</v>
      </c>
      <c r="H213" s="65"/>
      <c r="J213" s="182"/>
    </row>
    <row r="214" spans="1:10" x14ac:dyDescent="0.2">
      <c r="A214" s="166"/>
      <c r="B214" s="67"/>
      <c r="C214" s="70"/>
      <c r="D214" s="70"/>
      <c r="E214" s="70"/>
      <c r="F214" s="70"/>
      <c r="G214" s="101">
        <f t="shared" si="22"/>
        <v>0</v>
      </c>
      <c r="H214" s="65"/>
    </row>
    <row r="215" spans="1:10" x14ac:dyDescent="0.2">
      <c r="A215" s="166"/>
      <c r="C215" s="71"/>
      <c r="D215" s="125"/>
      <c r="E215" s="72" t="s">
        <v>583</v>
      </c>
      <c r="F215" s="73" t="s">
        <v>584</v>
      </c>
      <c r="G215" s="74">
        <f>SUM(G213:G214)</f>
        <v>133.63</v>
      </c>
      <c r="H215" s="75" t="s">
        <v>17</v>
      </c>
    </row>
    <row r="216" spans="1:10" ht="34.15" customHeight="1" x14ac:dyDescent="0.2">
      <c r="A216" s="179" t="str">
        <f>BASE!A42</f>
        <v>5.1.2</v>
      </c>
      <c r="B216" s="236" t="str">
        <f>BASE!D42</f>
        <v>TELHAMENTO COM TELHA ONDULADA DE FIBROCIMENTO E = 6 MM, COM RECOBRIMENTO LATERAL DE 1/4 DE ONDA PARA TELHADO COM INCLINAÇÃO MAIOR QUE 10°, COM ATÉ 2 ÁGUAS, INCLUSO IÇAMENTO. AF_07/2019</v>
      </c>
      <c r="C216" s="237"/>
      <c r="D216" s="238"/>
      <c r="H216" s="65"/>
    </row>
    <row r="217" spans="1:10" ht="12.75" customHeight="1" x14ac:dyDescent="0.2">
      <c r="A217" s="166"/>
      <c r="B217" s="66" t="s">
        <v>579</v>
      </c>
      <c r="C217" s="66" t="s">
        <v>48</v>
      </c>
      <c r="D217" s="66" t="s">
        <v>580</v>
      </c>
      <c r="E217" s="66" t="s">
        <v>581</v>
      </c>
      <c r="F217" s="66" t="s">
        <v>582</v>
      </c>
      <c r="G217" s="66" t="s">
        <v>583</v>
      </c>
      <c r="H217" s="65"/>
    </row>
    <row r="218" spans="1:10" x14ac:dyDescent="0.2">
      <c r="A218" s="166"/>
      <c r="B218" s="67" t="s">
        <v>593</v>
      </c>
      <c r="C218" s="68">
        <v>133.63</v>
      </c>
      <c r="D218" s="68"/>
      <c r="E218" s="68"/>
      <c r="F218" s="68"/>
      <c r="G218" s="101">
        <f t="shared" ref="G218:G219" si="23">ROUND(IF(PRODUCT(IF(C218=0,1,C218),IF(D218=0,1,D218),IF(E218=0,1,E218),IF(F218=0,1,F218))=1,0,PRODUCT(IF(C218=0,1,C218),IF(D218=0,1,D218),IF(E218=0,1,E218),IF(F218=0,1,F218))),2)</f>
        <v>133.63</v>
      </c>
      <c r="H218" s="65"/>
    </row>
    <row r="219" spans="1:10" x14ac:dyDescent="0.2">
      <c r="A219" s="166"/>
      <c r="B219" s="67"/>
      <c r="C219" s="70"/>
      <c r="D219" s="70"/>
      <c r="E219" s="70"/>
      <c r="F219" s="70"/>
      <c r="G219" s="101">
        <f t="shared" si="23"/>
        <v>0</v>
      </c>
      <c r="H219" s="65"/>
    </row>
    <row r="220" spans="1:10" x14ac:dyDescent="0.2">
      <c r="A220" s="166"/>
      <c r="C220" s="71"/>
      <c r="D220" s="125"/>
      <c r="E220" s="72" t="s">
        <v>583</v>
      </c>
      <c r="F220" s="73" t="s">
        <v>584</v>
      </c>
      <c r="G220" s="74">
        <f>SUM(G218:G219)</f>
        <v>133.63</v>
      </c>
      <c r="H220" s="75" t="s">
        <v>17</v>
      </c>
    </row>
    <row r="221" spans="1:10" ht="24" customHeight="1" x14ac:dyDescent="0.2">
      <c r="A221" s="166" t="str">
        <f>BASE!A43</f>
        <v>5.1.3</v>
      </c>
      <c r="B221" s="233" t="str">
        <f>BASE!D43</f>
        <v>IMPERMEABILIZAÇÃO - APLICAÇÃO DE UMA DEMÃO DE ASFALTO ELASTOMÉRICO, SEM ARMAÇÃO ESTRUTURANTE, EM C ALHAS E LAJES DESCOBERTAS, DENVERPREN OU SIMILAR.</v>
      </c>
      <c r="C221" s="234"/>
      <c r="D221" s="235"/>
      <c r="H221" s="65"/>
    </row>
    <row r="222" spans="1:10" x14ac:dyDescent="0.2">
      <c r="A222" s="166"/>
      <c r="B222" s="66" t="s">
        <v>579</v>
      </c>
      <c r="C222" s="66" t="s">
        <v>48</v>
      </c>
      <c r="D222" s="66" t="s">
        <v>580</v>
      </c>
      <c r="E222" s="66" t="s">
        <v>581</v>
      </c>
      <c r="F222" s="66" t="s">
        <v>582</v>
      </c>
      <c r="G222" s="66" t="s">
        <v>583</v>
      </c>
      <c r="H222" s="65"/>
    </row>
    <row r="223" spans="1:10" x14ac:dyDescent="0.2">
      <c r="A223" s="166"/>
      <c r="B223" s="67" t="s">
        <v>613</v>
      </c>
      <c r="C223" s="68">
        <v>8.5500000000000007</v>
      </c>
      <c r="D223" s="68"/>
      <c r="E223" s="68"/>
      <c r="F223" s="68"/>
      <c r="G223" s="101">
        <f t="shared" ref="G223:G226" si="24">ROUND(IF(PRODUCT(IF(C223=0,1,C223),IF(D223=0,1,D223),IF(E223=0,1,E223),IF(F223=0,1,F223))=1,0,PRODUCT(IF(C223=0,1,C223),IF(D223=0,1,D223),IF(E223=0,1,E223),IF(F223=0,1,F223))),2)</f>
        <v>8.5500000000000007</v>
      </c>
      <c r="H223" s="65"/>
    </row>
    <row r="224" spans="1:10" x14ac:dyDescent="0.2">
      <c r="A224" s="166"/>
      <c r="B224" s="67" t="s">
        <v>611</v>
      </c>
      <c r="C224" s="68"/>
      <c r="D224" s="68">
        <v>4.1500000000000004</v>
      </c>
      <c r="E224" s="68">
        <v>1.85</v>
      </c>
      <c r="F224" s="68"/>
      <c r="G224" s="101">
        <f t="shared" si="24"/>
        <v>7.68</v>
      </c>
      <c r="H224" s="65"/>
    </row>
    <row r="225" spans="1:8" x14ac:dyDescent="0.2">
      <c r="A225" s="166"/>
      <c r="B225" s="67" t="s">
        <v>605</v>
      </c>
      <c r="C225" s="68"/>
      <c r="D225" s="68">
        <v>2.65</v>
      </c>
      <c r="E225" s="68">
        <v>1.4</v>
      </c>
      <c r="F225" s="68"/>
      <c r="G225" s="101">
        <f t="shared" si="24"/>
        <v>3.71</v>
      </c>
      <c r="H225" s="65"/>
    </row>
    <row r="226" spans="1:8" x14ac:dyDescent="0.2">
      <c r="A226" s="166"/>
      <c r="B226" s="67"/>
      <c r="C226" s="70"/>
      <c r="D226" s="70"/>
      <c r="E226" s="70"/>
      <c r="F226" s="70"/>
      <c r="G226" s="101">
        <f t="shared" si="24"/>
        <v>0</v>
      </c>
      <c r="H226" s="65"/>
    </row>
    <row r="227" spans="1:8" x14ac:dyDescent="0.2">
      <c r="A227" s="166"/>
      <c r="C227" s="183"/>
      <c r="D227" s="183"/>
      <c r="E227" s="72" t="s">
        <v>583</v>
      </c>
      <c r="F227" s="73" t="s">
        <v>584</v>
      </c>
      <c r="G227" s="74">
        <f>SUM(G223:G226)</f>
        <v>19.940000000000001</v>
      </c>
      <c r="H227" s="75" t="s">
        <v>17</v>
      </c>
    </row>
    <row r="228" spans="1:8" ht="24" customHeight="1" x14ac:dyDescent="0.2">
      <c r="A228" s="179" t="str">
        <f>BASE!A44</f>
        <v>5.1.4</v>
      </c>
      <c r="B228" s="236" t="str">
        <f>BASE!D44</f>
        <v>CALHA EM CHAPA DE AÇO GALBANIZADO N° 24, DESENVOLVIMENTO 74 CM ( FUNDO=22CM, LATERAIS-12CM, BORDAS 3 CM)</v>
      </c>
      <c r="C228" s="237"/>
      <c r="D228" s="238"/>
      <c r="H228" s="65"/>
    </row>
    <row r="229" spans="1:8" x14ac:dyDescent="0.2">
      <c r="A229" s="166"/>
      <c r="B229" s="66" t="s">
        <v>579</v>
      </c>
      <c r="C229" s="66" t="s">
        <v>48</v>
      </c>
      <c r="D229" s="66" t="s">
        <v>580</v>
      </c>
      <c r="E229" s="66" t="s">
        <v>581</v>
      </c>
      <c r="F229" s="66" t="s">
        <v>582</v>
      </c>
      <c r="G229" s="66" t="s">
        <v>583</v>
      </c>
      <c r="H229" s="65"/>
    </row>
    <row r="230" spans="1:8" x14ac:dyDescent="0.2">
      <c r="A230" s="166"/>
      <c r="B230" s="67" t="s">
        <v>593</v>
      </c>
      <c r="C230" s="68"/>
      <c r="D230" s="68">
        <v>32.35</v>
      </c>
      <c r="E230" s="68"/>
      <c r="F230" s="68"/>
      <c r="G230" s="101">
        <f t="shared" ref="G230:G231" si="25">ROUND(IF(PRODUCT(IF(C230=0,1,C230),IF(D230=0,1,D230),IF(E230=0,1,E230),IF(F230=0,1,F230))=1,0,PRODUCT(IF(C230=0,1,C230),IF(D230=0,1,D230),IF(E230=0,1,E230),IF(F230=0,1,F230))),2)</f>
        <v>32.35</v>
      </c>
      <c r="H230" s="65"/>
    </row>
    <row r="231" spans="1:8" x14ac:dyDescent="0.2">
      <c r="A231" s="166"/>
      <c r="B231" s="67"/>
      <c r="C231" s="70"/>
      <c r="D231" s="70"/>
      <c r="E231" s="70"/>
      <c r="F231" s="70"/>
      <c r="G231" s="101">
        <f t="shared" si="25"/>
        <v>0</v>
      </c>
      <c r="H231" s="65"/>
    </row>
    <row r="232" spans="1:8" x14ac:dyDescent="0.2">
      <c r="A232" s="166"/>
      <c r="C232" s="71"/>
      <c r="D232" s="125"/>
      <c r="E232" s="72" t="s">
        <v>583</v>
      </c>
      <c r="F232" s="73" t="s">
        <v>584</v>
      </c>
      <c r="G232" s="74">
        <f>SUM(G230:G231)</f>
        <v>32.35</v>
      </c>
      <c r="H232" s="75" t="s">
        <v>17</v>
      </c>
    </row>
    <row r="233" spans="1:8" x14ac:dyDescent="0.2">
      <c r="A233" s="166"/>
      <c r="C233" s="71"/>
      <c r="D233" s="125"/>
      <c r="E233" s="171"/>
      <c r="F233" s="172"/>
      <c r="G233" s="167"/>
      <c r="H233" s="63"/>
    </row>
    <row r="234" spans="1:8" x14ac:dyDescent="0.2">
      <c r="A234" s="139" t="str">
        <f>BASE!A45</f>
        <v>6.0</v>
      </c>
      <c r="B234" s="158" t="s">
        <v>615</v>
      </c>
      <c r="C234" s="230"/>
      <c r="D234" s="231"/>
      <c r="E234" s="231"/>
      <c r="F234" s="231"/>
      <c r="G234" s="231"/>
      <c r="H234" s="232"/>
    </row>
    <row r="235" spans="1:8" ht="24" customHeight="1" x14ac:dyDescent="0.2">
      <c r="A235" s="125" t="str">
        <f>BASE!A47</f>
        <v>6.1.1</v>
      </c>
      <c r="B235" s="233" t="s">
        <v>616</v>
      </c>
      <c r="C235" s="234"/>
      <c r="D235" s="235"/>
      <c r="H235" s="65"/>
    </row>
    <row r="236" spans="1:8" x14ac:dyDescent="0.2">
      <c r="B236" s="66" t="s">
        <v>579</v>
      </c>
      <c r="C236" s="66" t="s">
        <v>48</v>
      </c>
      <c r="D236" s="66" t="s">
        <v>580</v>
      </c>
      <c r="E236" s="66" t="s">
        <v>581</v>
      </c>
      <c r="F236" s="66" t="s">
        <v>582</v>
      </c>
      <c r="G236" s="66" t="s">
        <v>583</v>
      </c>
      <c r="H236" s="65"/>
    </row>
    <row r="237" spans="1:8" x14ac:dyDescent="0.2">
      <c r="B237" s="67" t="s">
        <v>593</v>
      </c>
      <c r="C237" s="68">
        <v>2</v>
      </c>
      <c r="D237" s="68">
        <f>G146</f>
        <v>471.00000000000006</v>
      </c>
      <c r="E237" s="68"/>
      <c r="F237" s="68"/>
      <c r="G237" s="69">
        <f t="shared" ref="G237:G238" si="26">ROUND(IF(PRODUCT(IF(C237=0,1,C237),IF(D237=0,1,D237),IF(E237=0,1,E237),IF(F237=0,1,F237))=1,0,PRODUCT(IF(C237=0,1,C237),IF(D237=0,1,D237),IF(E237=0,1,E237),IF(F237=0,1,F237))),2)</f>
        <v>942</v>
      </c>
      <c r="H237" s="65"/>
    </row>
    <row r="238" spans="1:8" x14ac:dyDescent="0.2">
      <c r="B238" s="67"/>
      <c r="C238" s="70"/>
      <c r="D238" s="70"/>
      <c r="E238" s="70"/>
      <c r="F238" s="70"/>
      <c r="G238" s="69">
        <f t="shared" si="26"/>
        <v>0</v>
      </c>
      <c r="H238" s="65"/>
    </row>
    <row r="239" spans="1:8" x14ac:dyDescent="0.2">
      <c r="C239" s="71"/>
      <c r="D239" s="125"/>
      <c r="E239" s="72" t="s">
        <v>583</v>
      </c>
      <c r="F239" s="73" t="s">
        <v>584</v>
      </c>
      <c r="G239" s="74">
        <f>SUM(G237:G238)</f>
        <v>942</v>
      </c>
      <c r="H239" s="75" t="s">
        <v>17</v>
      </c>
    </row>
    <row r="240" spans="1:8" ht="45" customHeight="1" x14ac:dyDescent="0.2">
      <c r="A240" s="125" t="str">
        <f>BASE!A48</f>
        <v>6.1.2</v>
      </c>
      <c r="B240" s="233" t="s">
        <v>447</v>
      </c>
      <c r="C240" s="234"/>
      <c r="D240" s="235"/>
      <c r="H240" s="65"/>
    </row>
    <row r="241" spans="1:8" x14ac:dyDescent="0.2">
      <c r="B241" s="66" t="s">
        <v>579</v>
      </c>
      <c r="C241" s="66" t="s">
        <v>48</v>
      </c>
      <c r="D241" s="66" t="s">
        <v>580</v>
      </c>
      <c r="E241" s="66" t="s">
        <v>581</v>
      </c>
      <c r="F241" s="66" t="s">
        <v>582</v>
      </c>
      <c r="G241" s="66" t="s">
        <v>583</v>
      </c>
      <c r="H241" s="65"/>
    </row>
    <row r="242" spans="1:8" x14ac:dyDescent="0.2">
      <c r="B242" s="67" t="s">
        <v>593</v>
      </c>
      <c r="C242" s="68">
        <v>2</v>
      </c>
      <c r="D242" s="68">
        <f>G146</f>
        <v>471.00000000000006</v>
      </c>
      <c r="E242" s="68"/>
      <c r="F242" s="68"/>
      <c r="G242" s="69">
        <f t="shared" ref="G242:G243" si="27">ROUND(IF(PRODUCT(IF(C242=0,1,C242),IF(D242=0,1,D242),IF(E242=0,1,E242),IF(F242=0,1,F242))=1,0,PRODUCT(IF(C242=0,1,C242),IF(D242=0,1,D242),IF(E242=0,1,E242),IF(F242=0,1,F242))),2)</f>
        <v>942</v>
      </c>
      <c r="H242" s="65"/>
    </row>
    <row r="243" spans="1:8" x14ac:dyDescent="0.2">
      <c r="B243" s="67"/>
      <c r="C243" s="70"/>
      <c r="D243" s="70"/>
      <c r="E243" s="70"/>
      <c r="F243" s="70"/>
      <c r="G243" s="69">
        <f t="shared" si="27"/>
        <v>0</v>
      </c>
      <c r="H243" s="65"/>
    </row>
    <row r="244" spans="1:8" x14ac:dyDescent="0.2">
      <c r="C244" s="71"/>
      <c r="D244" s="125"/>
      <c r="E244" s="72" t="s">
        <v>583</v>
      </c>
      <c r="F244" s="73" t="s">
        <v>584</v>
      </c>
      <c r="G244" s="74">
        <f>SUM(G242:G243)</f>
        <v>942</v>
      </c>
      <c r="H244" s="75" t="s">
        <v>17</v>
      </c>
    </row>
    <row r="245" spans="1:8" ht="35.1" customHeight="1" x14ac:dyDescent="0.2">
      <c r="A245" s="125" t="str">
        <f>BASE!A49</f>
        <v>6.1.3</v>
      </c>
      <c r="B245" s="233" t="str">
        <f>BASE!D49</f>
        <v>REVESTIMENTO CERÂMICO PARA PAREDES INTERNAS COM PLACAS TIPO ESMALTADA EXTRA DE DIMENSÕES 33X45 CM APLICADAS EM AMBIENTES DE ÁREA MENOR QUE 5 M² NA ALTURA INTEIRA DAS PAREDES. AF_06/2014</v>
      </c>
      <c r="C245" s="234"/>
      <c r="D245" s="235"/>
      <c r="H245" s="65"/>
    </row>
    <row r="246" spans="1:8" x14ac:dyDescent="0.2">
      <c r="B246" s="66" t="s">
        <v>579</v>
      </c>
      <c r="C246" s="66" t="s">
        <v>48</v>
      </c>
      <c r="D246" s="66" t="s">
        <v>580</v>
      </c>
      <c r="E246" s="66" t="s">
        <v>581</v>
      </c>
      <c r="F246" s="66" t="s">
        <v>582</v>
      </c>
      <c r="G246" s="66" t="s">
        <v>583</v>
      </c>
      <c r="H246" s="65"/>
    </row>
    <row r="247" spans="1:8" x14ac:dyDescent="0.2">
      <c r="B247" s="67" t="s">
        <v>617</v>
      </c>
      <c r="C247" s="68"/>
      <c r="D247" s="68">
        <v>8.15</v>
      </c>
      <c r="E247" s="68">
        <v>2.6</v>
      </c>
      <c r="F247" s="68"/>
      <c r="G247" s="69">
        <f t="shared" ref="G247:G255" si="28">ROUND(IF(PRODUCT(IF(C247=0,1,C247),IF(D247=0,1,D247),IF(E247=0,1,E247),IF(F247=0,1,F247))=1,0,PRODUCT(IF(C247=0,1,C247),IF(D247=0,1,D247),IF(E247=0,1,E247),IF(F247=0,1,F247))),2)</f>
        <v>21.19</v>
      </c>
      <c r="H247" s="65"/>
    </row>
    <row r="248" spans="1:8" x14ac:dyDescent="0.2">
      <c r="B248" s="67"/>
      <c r="C248" s="68"/>
      <c r="D248" s="68">
        <v>8.9</v>
      </c>
      <c r="E248" s="68">
        <v>1.6</v>
      </c>
      <c r="F248" s="68"/>
      <c r="G248" s="69">
        <f t="shared" si="28"/>
        <v>14.24</v>
      </c>
      <c r="H248" s="65"/>
    </row>
    <row r="249" spans="1:8" x14ac:dyDescent="0.2">
      <c r="B249" s="67" t="s">
        <v>618</v>
      </c>
      <c r="C249" s="68"/>
      <c r="D249" s="68">
        <v>15</v>
      </c>
      <c r="E249" s="68">
        <v>2.8</v>
      </c>
      <c r="F249" s="168"/>
      <c r="G249" s="69">
        <f t="shared" si="28"/>
        <v>42</v>
      </c>
      <c r="H249" s="65"/>
    </row>
    <row r="250" spans="1:8" x14ac:dyDescent="0.2">
      <c r="B250" s="67" t="s">
        <v>586</v>
      </c>
      <c r="C250" s="68"/>
      <c r="D250" s="68">
        <v>9.3000000000000007</v>
      </c>
      <c r="E250" s="68">
        <v>2.8</v>
      </c>
      <c r="F250" s="68"/>
      <c r="G250" s="69">
        <f t="shared" si="28"/>
        <v>26.04</v>
      </c>
      <c r="H250" s="65"/>
    </row>
    <row r="251" spans="1:8" x14ac:dyDescent="0.2">
      <c r="B251" s="67" t="s">
        <v>590</v>
      </c>
      <c r="C251" s="68"/>
      <c r="D251" s="68">
        <v>6</v>
      </c>
      <c r="E251" s="68">
        <v>2.8</v>
      </c>
      <c r="F251" s="68"/>
      <c r="G251" s="69">
        <f t="shared" si="28"/>
        <v>16.8</v>
      </c>
      <c r="H251" s="65"/>
    </row>
    <row r="252" spans="1:8" x14ac:dyDescent="0.2">
      <c r="B252" s="67" t="s">
        <v>619</v>
      </c>
      <c r="C252" s="68"/>
      <c r="D252" s="68">
        <v>7.7</v>
      </c>
      <c r="E252" s="68">
        <v>2.8</v>
      </c>
      <c r="F252" s="68"/>
      <c r="G252" s="69">
        <f t="shared" si="28"/>
        <v>21.56</v>
      </c>
      <c r="H252" s="65"/>
    </row>
    <row r="253" spans="1:8" x14ac:dyDescent="0.2">
      <c r="B253" s="67" t="s">
        <v>620</v>
      </c>
      <c r="C253" s="68"/>
      <c r="D253" s="68">
        <v>7.7</v>
      </c>
      <c r="E253" s="68">
        <v>2.8</v>
      </c>
      <c r="F253" s="68"/>
      <c r="G253" s="69">
        <f t="shared" si="28"/>
        <v>21.56</v>
      </c>
      <c r="H253" s="65"/>
    </row>
    <row r="254" spans="1:8" x14ac:dyDescent="0.2">
      <c r="B254" s="67" t="s">
        <v>587</v>
      </c>
      <c r="C254" s="68"/>
      <c r="D254" s="68">
        <v>7.6</v>
      </c>
      <c r="E254" s="68">
        <v>2.8</v>
      </c>
      <c r="F254" s="68"/>
      <c r="G254" s="69">
        <f t="shared" si="28"/>
        <v>21.28</v>
      </c>
      <c r="H254" s="65"/>
    </row>
    <row r="255" spans="1:8" x14ac:dyDescent="0.2">
      <c r="B255" s="67" t="s">
        <v>611</v>
      </c>
      <c r="C255" s="68"/>
      <c r="D255" s="68">
        <v>12.9</v>
      </c>
      <c r="E255" s="68">
        <v>1</v>
      </c>
      <c r="F255" s="68"/>
      <c r="G255" s="69">
        <f t="shared" si="28"/>
        <v>12.9</v>
      </c>
      <c r="H255" s="65"/>
    </row>
    <row r="256" spans="1:8" x14ac:dyDescent="0.2">
      <c r="B256" s="67"/>
      <c r="C256" s="68"/>
      <c r="D256" s="68"/>
      <c r="E256" s="68"/>
      <c r="F256" s="68"/>
      <c r="G256" s="101">
        <f t="shared" ref="G256" si="29">ROUND(IF(PRODUCT(IF(C256=0,1,C256),IF(D256=0,1,D256),IF(E256=0,1,E256),IF(F256=0,1,F256))=1,0,PRODUCT(IF(C256=0,1,C256),IF(D256=0,1,D256),IF(E256=0,1,E256),IF(F256=0,1,F256))),2)</f>
        <v>0</v>
      </c>
      <c r="H256" s="65"/>
    </row>
    <row r="257" spans="1:8" x14ac:dyDescent="0.2">
      <c r="C257" s="71"/>
      <c r="D257" s="125"/>
      <c r="E257" s="72" t="s">
        <v>583</v>
      </c>
      <c r="F257" s="73" t="s">
        <v>584</v>
      </c>
      <c r="G257" s="74">
        <f>SUM(G247:G256)</f>
        <v>197.57</v>
      </c>
      <c r="H257" s="75" t="s">
        <v>17</v>
      </c>
    </row>
    <row r="258" spans="1:8" ht="25.5" customHeight="1" x14ac:dyDescent="0.2">
      <c r="A258" s="125" t="str">
        <f>BASE!A50</f>
        <v>6.1.4</v>
      </c>
      <c r="B258" s="236" t="str">
        <f>BASE!D50</f>
        <v xml:space="preserve">REVESTIMENTO CERÂMICO PARA PISO OU PAREDE, 30 X 90 CM, PORTOBELLO, LINHA CETIM BIANCO RT OU SIMILAR, APLICADO COM ARGAMASSA INDUSTRIALIZADA AC-I, REJUNTADO, EXCLUSIVE REGULARIZAÇÃO DE BASE OU EMBOÇO	</v>
      </c>
      <c r="C258" s="237"/>
      <c r="D258" s="238"/>
      <c r="H258" s="65"/>
    </row>
    <row r="259" spans="1:8" x14ac:dyDescent="0.2">
      <c r="B259" s="186" t="s">
        <v>579</v>
      </c>
      <c r="C259" s="66" t="s">
        <v>48</v>
      </c>
      <c r="D259" s="66" t="s">
        <v>580</v>
      </c>
      <c r="E259" s="66" t="s">
        <v>581</v>
      </c>
      <c r="F259" s="66" t="s">
        <v>582</v>
      </c>
      <c r="G259" s="66" t="s">
        <v>583</v>
      </c>
      <c r="H259" s="65"/>
    </row>
    <row r="260" spans="1:8" x14ac:dyDescent="0.2">
      <c r="B260" s="67" t="s">
        <v>621</v>
      </c>
      <c r="C260" s="68"/>
      <c r="D260" s="68">
        <v>7</v>
      </c>
      <c r="E260" s="68">
        <v>4.9000000000000004</v>
      </c>
      <c r="F260" s="168"/>
      <c r="G260" s="69">
        <f t="shared" ref="G260:G261" si="30">ROUND(IF(PRODUCT(IF(C260=0,1,C260),IF(D260=0,1,D260),IF(E260=0,1,E260),IF(F260=0,1,F260))=1,0,PRODUCT(IF(C260=0,1,C260),IF(D260=0,1,D260),IF(E260=0,1,E260),IF(F260=0,1,F260))),2)</f>
        <v>34.299999999999997</v>
      </c>
      <c r="H260" s="65"/>
    </row>
    <row r="261" spans="1:8" x14ac:dyDescent="0.2">
      <c r="B261" s="67"/>
      <c r="C261" s="68"/>
      <c r="D261" s="68"/>
      <c r="E261" s="68"/>
      <c r="F261" s="68"/>
      <c r="G261" s="101">
        <f t="shared" si="30"/>
        <v>0</v>
      </c>
      <c r="H261" s="65"/>
    </row>
    <row r="262" spans="1:8" x14ac:dyDescent="0.2">
      <c r="C262" s="71"/>
      <c r="D262" s="125"/>
      <c r="E262" s="72" t="s">
        <v>583</v>
      </c>
      <c r="F262" s="73" t="s">
        <v>584</v>
      </c>
      <c r="G262" s="74">
        <f>SUM(G260:G261)</f>
        <v>34.299999999999997</v>
      </c>
      <c r="H262" s="75" t="s">
        <v>17</v>
      </c>
    </row>
    <row r="264" spans="1:8" x14ac:dyDescent="0.2">
      <c r="A264" s="139" t="str">
        <f>BASE!A51</f>
        <v>7.0</v>
      </c>
      <c r="B264" s="158" t="s">
        <v>622</v>
      </c>
      <c r="C264" s="230"/>
      <c r="D264" s="231"/>
      <c r="E264" s="231"/>
      <c r="F264" s="231"/>
      <c r="G264" s="231"/>
      <c r="H264" s="232"/>
    </row>
    <row r="265" spans="1:8" x14ac:dyDescent="0.2">
      <c r="A265" s="125" t="str">
        <f>BASE!A52</f>
        <v>7.1</v>
      </c>
      <c r="B265" s="233" t="s">
        <v>415</v>
      </c>
      <c r="C265" s="234"/>
      <c r="D265" s="235"/>
      <c r="H265" s="65"/>
    </row>
    <row r="266" spans="1:8" x14ac:dyDescent="0.2">
      <c r="B266" s="66" t="s">
        <v>579</v>
      </c>
      <c r="C266" s="66" t="s">
        <v>623</v>
      </c>
      <c r="D266" s="66" t="s">
        <v>580</v>
      </c>
      <c r="E266" s="66" t="s">
        <v>581</v>
      </c>
      <c r="F266" s="66" t="s">
        <v>582</v>
      </c>
      <c r="G266" s="66" t="s">
        <v>583</v>
      </c>
      <c r="H266" s="65"/>
    </row>
    <row r="267" spans="1:8" x14ac:dyDescent="0.2">
      <c r="B267" s="67" t="s">
        <v>597</v>
      </c>
      <c r="C267" s="68"/>
      <c r="D267" s="68">
        <v>3</v>
      </c>
      <c r="E267" s="68">
        <v>3.5</v>
      </c>
      <c r="F267" s="68"/>
      <c r="G267" s="69">
        <f t="shared" ref="G267:G288" si="31">ROUND(IF(PRODUCT(IF(C267=0,1,C267),IF(D267=0,1,D267),IF(E267=0,1,E267),IF(F267=0,1,F267))=1,0,PRODUCT(IF(C267=0,1,C267),IF(D267=0,1,D267),IF(E267=0,1,E267),IF(F267=0,1,F267))),2)</f>
        <v>10.5</v>
      </c>
      <c r="H267" s="65"/>
    </row>
    <row r="268" spans="1:8" x14ac:dyDescent="0.2">
      <c r="B268" s="67" t="s">
        <v>598</v>
      </c>
      <c r="C268" s="68"/>
      <c r="D268" s="68">
        <v>3</v>
      </c>
      <c r="E268" s="68">
        <v>2.2000000000000002</v>
      </c>
      <c r="F268" s="68"/>
      <c r="G268" s="69">
        <f t="shared" si="31"/>
        <v>6.6</v>
      </c>
      <c r="H268" s="65"/>
    </row>
    <row r="269" spans="1:8" x14ac:dyDescent="0.2">
      <c r="B269" s="67" t="s">
        <v>599</v>
      </c>
      <c r="C269" s="68"/>
      <c r="D269" s="68">
        <v>2.5</v>
      </c>
      <c r="E269" s="68">
        <v>3.5</v>
      </c>
      <c r="F269" s="68"/>
      <c r="G269" s="69">
        <f t="shared" si="31"/>
        <v>8.75</v>
      </c>
      <c r="H269" s="65"/>
    </row>
    <row r="270" spans="1:8" x14ac:dyDescent="0.2">
      <c r="B270" s="67" t="s">
        <v>591</v>
      </c>
      <c r="C270" s="68"/>
      <c r="D270" s="68">
        <v>2.5</v>
      </c>
      <c r="E270" s="68">
        <v>3.5</v>
      </c>
      <c r="F270" s="68"/>
      <c r="G270" s="69">
        <f t="shared" si="31"/>
        <v>8.75</v>
      </c>
      <c r="H270" s="65"/>
    </row>
    <row r="271" spans="1:8" x14ac:dyDescent="0.2">
      <c r="B271" s="67"/>
      <c r="C271" s="68"/>
      <c r="D271" s="68">
        <v>2.5</v>
      </c>
      <c r="E271" s="68">
        <v>3.5</v>
      </c>
      <c r="F271" s="68"/>
      <c r="G271" s="69">
        <f t="shared" si="31"/>
        <v>8.75</v>
      </c>
      <c r="H271" s="65"/>
    </row>
    <row r="272" spans="1:8" x14ac:dyDescent="0.2">
      <c r="B272" s="67" t="s">
        <v>588</v>
      </c>
      <c r="C272" s="68"/>
      <c r="D272" s="68">
        <v>3.5</v>
      </c>
      <c r="E272" s="68">
        <v>3.5</v>
      </c>
      <c r="F272" s="68"/>
      <c r="G272" s="69">
        <f t="shared" si="31"/>
        <v>12.25</v>
      </c>
      <c r="H272" s="65"/>
    </row>
    <row r="273" spans="2:8" x14ac:dyDescent="0.2">
      <c r="B273" s="67" t="s">
        <v>600</v>
      </c>
      <c r="C273" s="68"/>
      <c r="D273" s="68">
        <v>3</v>
      </c>
      <c r="E273" s="68">
        <v>1.3</v>
      </c>
      <c r="F273" s="68"/>
      <c r="G273" s="69">
        <f t="shared" si="31"/>
        <v>3.9</v>
      </c>
      <c r="H273" s="65"/>
    </row>
    <row r="274" spans="2:8" x14ac:dyDescent="0.2">
      <c r="B274" s="67"/>
      <c r="C274" s="68"/>
      <c r="D274" s="68">
        <v>5.65</v>
      </c>
      <c r="E274" s="68">
        <v>3.3</v>
      </c>
      <c r="F274" s="68"/>
      <c r="G274" s="69">
        <f t="shared" si="31"/>
        <v>18.649999999999999</v>
      </c>
      <c r="H274" s="65"/>
    </row>
    <row r="275" spans="2:8" x14ac:dyDescent="0.2">
      <c r="B275" s="67" t="s">
        <v>589</v>
      </c>
      <c r="C275" s="68"/>
      <c r="D275" s="68">
        <v>4.95</v>
      </c>
      <c r="E275" s="68">
        <v>1</v>
      </c>
      <c r="F275" s="68"/>
      <c r="G275" s="69">
        <f t="shared" si="31"/>
        <v>4.95</v>
      </c>
      <c r="H275" s="65"/>
    </row>
    <row r="276" spans="2:8" x14ac:dyDescent="0.2">
      <c r="B276" s="67"/>
      <c r="C276" s="68"/>
      <c r="D276" s="68">
        <v>4.95</v>
      </c>
      <c r="E276" s="68">
        <v>1</v>
      </c>
      <c r="F276" s="68"/>
      <c r="G276" s="69">
        <f t="shared" si="31"/>
        <v>4.95</v>
      </c>
      <c r="H276" s="65"/>
    </row>
    <row r="277" spans="2:8" x14ac:dyDescent="0.2">
      <c r="B277" s="67"/>
      <c r="C277" s="68"/>
      <c r="D277" s="68">
        <v>4.1500000000000004</v>
      </c>
      <c r="E277" s="68">
        <v>0.75</v>
      </c>
      <c r="F277" s="68"/>
      <c r="G277" s="69">
        <f t="shared" si="31"/>
        <v>3.11</v>
      </c>
      <c r="H277" s="65"/>
    </row>
    <row r="278" spans="2:8" x14ac:dyDescent="0.2">
      <c r="B278" s="67"/>
      <c r="C278" s="68"/>
      <c r="D278" s="68">
        <v>1.35</v>
      </c>
      <c r="E278" s="68">
        <v>6.05</v>
      </c>
      <c r="F278" s="68"/>
      <c r="G278" s="69">
        <f t="shared" si="31"/>
        <v>8.17</v>
      </c>
      <c r="H278" s="65"/>
    </row>
    <row r="279" spans="2:8" x14ac:dyDescent="0.2">
      <c r="B279" s="67" t="s">
        <v>590</v>
      </c>
      <c r="C279" s="68"/>
      <c r="D279" s="68">
        <v>2</v>
      </c>
      <c r="E279" s="68">
        <v>1</v>
      </c>
      <c r="F279" s="68"/>
      <c r="G279" s="69">
        <f t="shared" si="31"/>
        <v>2</v>
      </c>
      <c r="H279" s="65"/>
    </row>
    <row r="280" spans="2:8" x14ac:dyDescent="0.2">
      <c r="B280" s="67" t="s">
        <v>586</v>
      </c>
      <c r="C280" s="68"/>
      <c r="D280" s="68">
        <v>2.5</v>
      </c>
      <c r="E280" s="68">
        <v>2.15</v>
      </c>
      <c r="F280" s="68"/>
      <c r="G280" s="69">
        <f t="shared" si="31"/>
        <v>5.38</v>
      </c>
      <c r="H280" s="65"/>
    </row>
    <row r="281" spans="2:8" x14ac:dyDescent="0.2">
      <c r="B281" s="67" t="s">
        <v>601</v>
      </c>
      <c r="C281" s="68"/>
      <c r="D281" s="68">
        <v>2.5</v>
      </c>
      <c r="E281" s="68">
        <v>2.2999999999999998</v>
      </c>
      <c r="F281" s="68"/>
      <c r="G281" s="69">
        <f t="shared" si="31"/>
        <v>5.75</v>
      </c>
      <c r="H281" s="65"/>
    </row>
    <row r="282" spans="2:8" x14ac:dyDescent="0.2">
      <c r="B282" s="67" t="s">
        <v>602</v>
      </c>
      <c r="C282" s="68"/>
      <c r="D282" s="68">
        <v>3</v>
      </c>
      <c r="E282" s="68">
        <v>2.6</v>
      </c>
      <c r="F282" s="68"/>
      <c r="G282" s="69">
        <f t="shared" si="31"/>
        <v>7.8</v>
      </c>
      <c r="H282" s="65"/>
    </row>
    <row r="283" spans="2:8" x14ac:dyDescent="0.2">
      <c r="B283" s="67" t="s">
        <v>601</v>
      </c>
      <c r="C283" s="68"/>
      <c r="D283" s="68">
        <v>3</v>
      </c>
      <c r="E283" s="68">
        <v>2.6</v>
      </c>
      <c r="F283" s="68"/>
      <c r="G283" s="69">
        <f t="shared" si="31"/>
        <v>7.8</v>
      </c>
      <c r="H283" s="65"/>
    </row>
    <row r="284" spans="2:8" x14ac:dyDescent="0.2">
      <c r="B284" s="67" t="s">
        <v>603</v>
      </c>
      <c r="C284" s="68"/>
      <c r="D284" s="68">
        <v>2</v>
      </c>
      <c r="E284" s="68">
        <v>1.85</v>
      </c>
      <c r="F284" s="68"/>
      <c r="G284" s="69">
        <f t="shared" si="31"/>
        <v>3.7</v>
      </c>
      <c r="H284" s="65"/>
    </row>
    <row r="285" spans="2:8" x14ac:dyDescent="0.2">
      <c r="B285" s="67" t="s">
        <v>604</v>
      </c>
      <c r="C285" s="68"/>
      <c r="D285" s="68">
        <v>2</v>
      </c>
      <c r="E285" s="68">
        <v>1.85</v>
      </c>
      <c r="F285" s="68"/>
      <c r="G285" s="69">
        <f t="shared" si="31"/>
        <v>3.7</v>
      </c>
      <c r="H285" s="65"/>
    </row>
    <row r="286" spans="2:8" x14ac:dyDescent="0.2">
      <c r="B286" s="67" t="s">
        <v>587</v>
      </c>
      <c r="C286" s="68"/>
      <c r="D286" s="68">
        <v>2.5</v>
      </c>
      <c r="E286" s="68">
        <v>1.3</v>
      </c>
      <c r="F286" s="68"/>
      <c r="G286" s="69">
        <f t="shared" si="31"/>
        <v>3.25</v>
      </c>
      <c r="H286" s="65"/>
    </row>
    <row r="287" spans="2:8" x14ac:dyDescent="0.2">
      <c r="B287" s="67" t="s">
        <v>605</v>
      </c>
      <c r="C287" s="68"/>
      <c r="D287" s="68">
        <v>1.1000000000000001</v>
      </c>
      <c r="E287" s="68">
        <v>1.1000000000000001</v>
      </c>
      <c r="F287" s="68"/>
      <c r="G287" s="69">
        <f t="shared" si="31"/>
        <v>1.21</v>
      </c>
      <c r="H287" s="65"/>
    </row>
    <row r="288" spans="2:8" x14ac:dyDescent="0.2">
      <c r="B288" s="67"/>
      <c r="C288" s="68"/>
      <c r="D288" s="68">
        <v>1.1000000000000001</v>
      </c>
      <c r="E288" s="68">
        <v>1.1000000000000001</v>
      </c>
      <c r="F288" s="68"/>
      <c r="G288" s="69">
        <f t="shared" si="31"/>
        <v>1.21</v>
      </c>
      <c r="H288" s="65"/>
    </row>
    <row r="289" spans="1:8" x14ac:dyDescent="0.2">
      <c r="B289" s="67"/>
      <c r="C289" s="70"/>
      <c r="D289" s="70"/>
      <c r="E289" s="70"/>
      <c r="F289" s="70"/>
      <c r="G289" s="101">
        <f t="shared" ref="G289" si="32">ROUND(IF(PRODUCT(IF(C289=0,1,C289),IF(D289=0,1,D289),IF(E289=0,1,E289),IF(F289=0,1,F289))=1,0,PRODUCT(IF(C289=0,1,C289),IF(D289=0,1,D289),IF(E289=0,1,E289),IF(F289=0,1,F289))),2)</f>
        <v>0</v>
      </c>
      <c r="H289" s="65"/>
    </row>
    <row r="290" spans="1:8" x14ac:dyDescent="0.2">
      <c r="C290" s="71"/>
      <c r="D290" s="125"/>
      <c r="E290" s="72" t="s">
        <v>583</v>
      </c>
      <c r="F290" s="73" t="s">
        <v>584</v>
      </c>
      <c r="G290" s="74">
        <f>SUM(G267:G289)</f>
        <v>141.13</v>
      </c>
      <c r="H290" s="75" t="s">
        <v>17</v>
      </c>
    </row>
    <row r="291" spans="1:8" ht="24" customHeight="1" x14ac:dyDescent="0.2">
      <c r="A291" s="125" t="s">
        <v>453</v>
      </c>
      <c r="B291" s="233" t="s">
        <v>454</v>
      </c>
      <c r="C291" s="234"/>
      <c r="D291" s="235"/>
      <c r="H291" s="65"/>
    </row>
    <row r="292" spans="1:8" x14ac:dyDescent="0.2">
      <c r="B292" s="66" t="s">
        <v>579</v>
      </c>
      <c r="C292" s="66" t="s">
        <v>623</v>
      </c>
      <c r="D292" s="66" t="s">
        <v>580</v>
      </c>
      <c r="E292" s="66" t="s">
        <v>581</v>
      </c>
      <c r="F292" s="66" t="s">
        <v>582</v>
      </c>
      <c r="G292" s="66" t="s">
        <v>583</v>
      </c>
      <c r="H292" s="65"/>
    </row>
    <row r="293" spans="1:8" x14ac:dyDescent="0.2">
      <c r="B293" s="67" t="s">
        <v>597</v>
      </c>
      <c r="C293" s="68"/>
      <c r="D293" s="68">
        <v>3</v>
      </c>
      <c r="E293" s="68">
        <v>3.5</v>
      </c>
      <c r="F293" s="68"/>
      <c r="G293" s="69">
        <f t="shared" ref="G293:G313" si="33">ROUND(IF(PRODUCT(IF(C293=0,1,C293),IF(D293=0,1,D293),IF(E293=0,1,E293),IF(F293=0,1,F293))=1,0,PRODUCT(IF(C293=0,1,C293),IF(D293=0,1,D293),IF(E293=0,1,E293),IF(F293=0,1,F293))),2)</f>
        <v>10.5</v>
      </c>
      <c r="H293" s="65"/>
    </row>
    <row r="294" spans="1:8" x14ac:dyDescent="0.2">
      <c r="B294" s="67" t="s">
        <v>598</v>
      </c>
      <c r="C294" s="68"/>
      <c r="D294" s="68">
        <v>3</v>
      </c>
      <c r="E294" s="68">
        <v>2.2000000000000002</v>
      </c>
      <c r="F294" s="68"/>
      <c r="G294" s="69">
        <f t="shared" si="33"/>
        <v>6.6</v>
      </c>
      <c r="H294" s="65"/>
    </row>
    <row r="295" spans="1:8" x14ac:dyDescent="0.2">
      <c r="B295" s="67" t="s">
        <v>599</v>
      </c>
      <c r="C295" s="68"/>
      <c r="D295" s="68">
        <v>2.5</v>
      </c>
      <c r="E295" s="68">
        <v>3.5</v>
      </c>
      <c r="F295" s="68"/>
      <c r="G295" s="69">
        <f t="shared" si="33"/>
        <v>8.75</v>
      </c>
      <c r="H295" s="65"/>
    </row>
    <row r="296" spans="1:8" x14ac:dyDescent="0.2">
      <c r="B296" s="67" t="s">
        <v>591</v>
      </c>
      <c r="C296" s="68"/>
      <c r="D296" s="68">
        <v>2.5</v>
      </c>
      <c r="E296" s="68">
        <v>3.5</v>
      </c>
      <c r="F296" s="68"/>
      <c r="G296" s="69">
        <f t="shared" si="33"/>
        <v>8.75</v>
      </c>
      <c r="H296" s="65"/>
    </row>
    <row r="297" spans="1:8" x14ac:dyDescent="0.2">
      <c r="B297" s="67"/>
      <c r="C297" s="68"/>
      <c r="D297" s="68">
        <v>2.5</v>
      </c>
      <c r="E297" s="68">
        <v>3.5</v>
      </c>
      <c r="F297" s="68"/>
      <c r="G297" s="69">
        <f t="shared" si="33"/>
        <v>8.75</v>
      </c>
      <c r="H297" s="65"/>
    </row>
    <row r="298" spans="1:8" x14ac:dyDescent="0.2">
      <c r="B298" s="67" t="s">
        <v>588</v>
      </c>
      <c r="C298" s="68"/>
      <c r="D298" s="68">
        <v>3.5</v>
      </c>
      <c r="E298" s="68">
        <v>3.5</v>
      </c>
      <c r="F298" s="68"/>
      <c r="G298" s="69">
        <f t="shared" si="33"/>
        <v>12.25</v>
      </c>
      <c r="H298" s="65"/>
    </row>
    <row r="299" spans="1:8" x14ac:dyDescent="0.2">
      <c r="B299" s="67" t="s">
        <v>600</v>
      </c>
      <c r="C299" s="68"/>
      <c r="D299" s="68">
        <v>3</v>
      </c>
      <c r="E299" s="68">
        <v>1.3</v>
      </c>
      <c r="F299" s="68"/>
      <c r="G299" s="69">
        <f t="shared" si="33"/>
        <v>3.9</v>
      </c>
      <c r="H299" s="65"/>
    </row>
    <row r="300" spans="1:8" x14ac:dyDescent="0.2">
      <c r="B300" s="67"/>
      <c r="C300" s="68"/>
      <c r="D300" s="68">
        <v>5.65</v>
      </c>
      <c r="E300" s="68">
        <v>3.3</v>
      </c>
      <c r="F300" s="68"/>
      <c r="G300" s="69">
        <f t="shared" si="33"/>
        <v>18.649999999999999</v>
      </c>
      <c r="H300" s="65"/>
    </row>
    <row r="301" spans="1:8" x14ac:dyDescent="0.2">
      <c r="B301" s="67" t="s">
        <v>589</v>
      </c>
      <c r="C301" s="68"/>
      <c r="D301" s="68">
        <v>4.95</v>
      </c>
      <c r="E301" s="68">
        <v>1</v>
      </c>
      <c r="F301" s="68"/>
      <c r="G301" s="69">
        <f t="shared" si="33"/>
        <v>4.95</v>
      </c>
      <c r="H301" s="65"/>
    </row>
    <row r="302" spans="1:8" x14ac:dyDescent="0.2">
      <c r="B302" s="67"/>
      <c r="C302" s="68"/>
      <c r="D302" s="68">
        <v>4.95</v>
      </c>
      <c r="E302" s="68">
        <v>1</v>
      </c>
      <c r="F302" s="68"/>
      <c r="G302" s="69">
        <f t="shared" si="33"/>
        <v>4.95</v>
      </c>
      <c r="H302" s="65"/>
    </row>
    <row r="303" spans="1:8" x14ac:dyDescent="0.2">
      <c r="B303" s="67"/>
      <c r="C303" s="68"/>
      <c r="D303" s="68">
        <v>4.1500000000000004</v>
      </c>
      <c r="E303" s="68">
        <v>0.75</v>
      </c>
      <c r="F303" s="68"/>
      <c r="G303" s="69">
        <f t="shared" si="33"/>
        <v>3.11</v>
      </c>
      <c r="H303" s="65"/>
    </row>
    <row r="304" spans="1:8" x14ac:dyDescent="0.2">
      <c r="B304" s="67"/>
      <c r="C304" s="68"/>
      <c r="D304" s="68">
        <v>1.35</v>
      </c>
      <c r="E304" s="68">
        <v>6.05</v>
      </c>
      <c r="F304" s="68"/>
      <c r="G304" s="69">
        <f t="shared" si="33"/>
        <v>8.17</v>
      </c>
      <c r="H304" s="65"/>
    </row>
    <row r="305" spans="1:8" x14ac:dyDescent="0.2">
      <c r="B305" s="67" t="s">
        <v>590</v>
      </c>
      <c r="C305" s="68"/>
      <c r="D305" s="68">
        <v>2</v>
      </c>
      <c r="E305" s="68">
        <v>1</v>
      </c>
      <c r="F305" s="68"/>
      <c r="G305" s="69">
        <f t="shared" si="33"/>
        <v>2</v>
      </c>
      <c r="H305" s="65"/>
    </row>
    <row r="306" spans="1:8" x14ac:dyDescent="0.2">
      <c r="B306" s="67" t="s">
        <v>586</v>
      </c>
      <c r="C306" s="68"/>
      <c r="D306" s="68">
        <v>2.5</v>
      </c>
      <c r="E306" s="68">
        <v>2.15</v>
      </c>
      <c r="F306" s="68"/>
      <c r="G306" s="69">
        <f t="shared" si="33"/>
        <v>5.38</v>
      </c>
      <c r="H306" s="65"/>
    </row>
    <row r="307" spans="1:8" x14ac:dyDescent="0.2">
      <c r="B307" s="67" t="s">
        <v>601</v>
      </c>
      <c r="C307" s="68"/>
      <c r="D307" s="68">
        <v>2.5</v>
      </c>
      <c r="E307" s="68">
        <v>2.2999999999999998</v>
      </c>
      <c r="F307" s="68"/>
      <c r="G307" s="69">
        <f t="shared" si="33"/>
        <v>5.75</v>
      </c>
      <c r="H307" s="65"/>
    </row>
    <row r="308" spans="1:8" x14ac:dyDescent="0.2">
      <c r="B308" s="67" t="s">
        <v>602</v>
      </c>
      <c r="C308" s="68"/>
      <c r="D308" s="68">
        <v>3</v>
      </c>
      <c r="E308" s="68">
        <v>2.6</v>
      </c>
      <c r="F308" s="68"/>
      <c r="G308" s="69">
        <f t="shared" si="33"/>
        <v>7.8</v>
      </c>
      <c r="H308" s="65"/>
    </row>
    <row r="309" spans="1:8" x14ac:dyDescent="0.2">
      <c r="B309" s="67" t="s">
        <v>601</v>
      </c>
      <c r="C309" s="68"/>
      <c r="D309" s="68">
        <v>3</v>
      </c>
      <c r="E309" s="68">
        <v>2.6</v>
      </c>
      <c r="F309" s="68"/>
      <c r="G309" s="69">
        <f t="shared" si="33"/>
        <v>7.8</v>
      </c>
      <c r="H309" s="65"/>
    </row>
    <row r="310" spans="1:8" x14ac:dyDescent="0.2">
      <c r="B310" s="67" t="s">
        <v>603</v>
      </c>
      <c r="C310" s="68"/>
      <c r="D310" s="68">
        <v>2</v>
      </c>
      <c r="E310" s="68">
        <v>1.85</v>
      </c>
      <c r="F310" s="68"/>
      <c r="G310" s="69">
        <f t="shared" si="33"/>
        <v>3.7</v>
      </c>
      <c r="H310" s="65"/>
    </row>
    <row r="311" spans="1:8" x14ac:dyDescent="0.2">
      <c r="B311" s="67" t="s">
        <v>604</v>
      </c>
      <c r="C311" s="68"/>
      <c r="D311" s="68">
        <v>2</v>
      </c>
      <c r="E311" s="68">
        <v>1.85</v>
      </c>
      <c r="F311" s="68"/>
      <c r="G311" s="69">
        <f t="shared" si="33"/>
        <v>3.7</v>
      </c>
      <c r="H311" s="65"/>
    </row>
    <row r="312" spans="1:8" x14ac:dyDescent="0.2">
      <c r="B312" s="67" t="s">
        <v>587</v>
      </c>
      <c r="C312" s="68"/>
      <c r="D312" s="68">
        <v>2.5</v>
      </c>
      <c r="E312" s="68">
        <v>1.3</v>
      </c>
      <c r="F312" s="68"/>
      <c r="G312" s="69">
        <f t="shared" si="33"/>
        <v>3.25</v>
      </c>
      <c r="H312" s="65"/>
    </row>
    <row r="313" spans="1:8" x14ac:dyDescent="0.2">
      <c r="B313" s="67" t="s">
        <v>605</v>
      </c>
      <c r="C313" s="68"/>
      <c r="D313" s="68">
        <v>1.1000000000000001</v>
      </c>
      <c r="E313" s="68">
        <v>1.1000000000000001</v>
      </c>
      <c r="F313" s="68"/>
      <c r="G313" s="69">
        <f t="shared" si="33"/>
        <v>1.21</v>
      </c>
      <c r="H313" s="65"/>
    </row>
    <row r="314" spans="1:8" x14ac:dyDescent="0.2">
      <c r="B314" s="67"/>
      <c r="C314" s="68"/>
      <c r="D314" s="68">
        <v>1.1000000000000001</v>
      </c>
      <c r="E314" s="68">
        <v>1.1000000000000001</v>
      </c>
      <c r="F314" s="68"/>
      <c r="G314" s="69">
        <f t="shared" ref="G314" si="34">ROUND(IF(PRODUCT(IF(C314=0,1,C314),IF(D314=0,1,D314),IF(E314=0,1,E314),IF(F314=0,1,F314))=1,0,PRODUCT(IF(C314=0,1,C314),IF(D314=0,1,D314),IF(E314=0,1,E314),IF(F314=0,1,F314))),2)</f>
        <v>1.21</v>
      </c>
      <c r="H314" s="65"/>
    </row>
    <row r="315" spans="1:8" x14ac:dyDescent="0.2">
      <c r="B315" s="160"/>
      <c r="C315" s="161"/>
      <c r="D315" s="70"/>
      <c r="E315" s="70"/>
      <c r="F315" s="70"/>
      <c r="G315" s="101">
        <f t="shared" ref="G315" si="35">ROUND(IF(PRODUCT(IF(C315=0,1,C315),IF(D315=0,1,D315),IF(E315=0,1,E315),IF(F315=0,1,F315))=1,0,PRODUCT(IF(C315=0,1,C315),IF(D315=0,1,D315),IF(E315=0,1,E315),IF(F315=0,1,F315))),2)</f>
        <v>0</v>
      </c>
      <c r="H315" s="65"/>
    </row>
    <row r="316" spans="1:8" x14ac:dyDescent="0.2">
      <c r="B316" s="159"/>
      <c r="C316" s="162"/>
      <c r="D316" s="125"/>
      <c r="E316" s="72" t="s">
        <v>583</v>
      </c>
      <c r="F316" s="73" t="s">
        <v>584</v>
      </c>
      <c r="G316" s="74">
        <f>SUM(G293:G315)</f>
        <v>141.13</v>
      </c>
      <c r="H316" s="75" t="s">
        <v>17</v>
      </c>
    </row>
    <row r="317" spans="1:8" ht="24" customHeight="1" x14ac:dyDescent="0.2">
      <c r="A317" s="187" t="s">
        <v>455</v>
      </c>
      <c r="B317" s="236" t="str">
        <f>BASE!D54</f>
        <v>REVESTIMENTO CERÂMICO PARA PISO COM PLACAS TIPO PORCELANATO DE DIMENSÕES 60X60 CM APLICADA EM AMBIENTES DE ÁREA ENTRE 5 M² E 10 M². AF_06/2014</v>
      </c>
      <c r="C317" s="237"/>
      <c r="D317" s="238"/>
      <c r="H317" s="65"/>
    </row>
    <row r="318" spans="1:8" x14ac:dyDescent="0.2">
      <c r="B318" s="66" t="s">
        <v>579</v>
      </c>
      <c r="C318" s="66" t="s">
        <v>623</v>
      </c>
      <c r="D318" s="66" t="s">
        <v>580</v>
      </c>
      <c r="E318" s="66" t="s">
        <v>581</v>
      </c>
      <c r="F318" s="66" t="s">
        <v>582</v>
      </c>
      <c r="G318" s="66" t="s">
        <v>583</v>
      </c>
      <c r="H318" s="65"/>
    </row>
    <row r="319" spans="1:8" x14ac:dyDescent="0.2">
      <c r="B319" s="67" t="s">
        <v>597</v>
      </c>
      <c r="C319" s="68"/>
      <c r="D319" s="68">
        <v>3</v>
      </c>
      <c r="E319" s="68">
        <v>3.5</v>
      </c>
      <c r="F319" s="68"/>
      <c r="G319" s="69">
        <f t="shared" ref="G319:G339" si="36">ROUND(IF(PRODUCT(IF(C319=0,1,C319),IF(D319=0,1,D319),IF(E319=0,1,E319),IF(F319=0,1,F319))=1,0,PRODUCT(IF(C319=0,1,C319),IF(D319=0,1,D319),IF(E319=0,1,E319),IF(F319=0,1,F319))),2)</f>
        <v>10.5</v>
      </c>
      <c r="H319" s="65"/>
    </row>
    <row r="320" spans="1:8" x14ac:dyDescent="0.2">
      <c r="B320" s="67" t="s">
        <v>598</v>
      </c>
      <c r="C320" s="68"/>
      <c r="D320" s="68">
        <v>3</v>
      </c>
      <c r="E320" s="68">
        <v>2.2000000000000002</v>
      </c>
      <c r="F320" s="68"/>
      <c r="G320" s="69">
        <f t="shared" si="36"/>
        <v>6.6</v>
      </c>
      <c r="H320" s="65"/>
    </row>
    <row r="321" spans="2:8" x14ac:dyDescent="0.2">
      <c r="B321" s="67" t="s">
        <v>599</v>
      </c>
      <c r="C321" s="68"/>
      <c r="D321" s="68">
        <v>2.5</v>
      </c>
      <c r="E321" s="68">
        <v>3.5</v>
      </c>
      <c r="F321" s="68"/>
      <c r="G321" s="69">
        <f t="shared" si="36"/>
        <v>8.75</v>
      </c>
      <c r="H321" s="65"/>
    </row>
    <row r="322" spans="2:8" x14ac:dyDescent="0.2">
      <c r="B322" s="67" t="s">
        <v>591</v>
      </c>
      <c r="C322" s="68"/>
      <c r="D322" s="68">
        <v>2.5</v>
      </c>
      <c r="E322" s="68">
        <v>3.5</v>
      </c>
      <c r="F322" s="68"/>
      <c r="G322" s="69">
        <f t="shared" si="36"/>
        <v>8.75</v>
      </c>
      <c r="H322" s="65"/>
    </row>
    <row r="323" spans="2:8" x14ac:dyDescent="0.2">
      <c r="B323" s="67"/>
      <c r="C323" s="68"/>
      <c r="D323" s="68">
        <v>2.5</v>
      </c>
      <c r="E323" s="68">
        <v>3.5</v>
      </c>
      <c r="F323" s="68"/>
      <c r="G323" s="69">
        <f t="shared" si="36"/>
        <v>8.75</v>
      </c>
      <c r="H323" s="65"/>
    </row>
    <row r="324" spans="2:8" x14ac:dyDescent="0.2">
      <c r="B324" s="67" t="s">
        <v>588</v>
      </c>
      <c r="C324" s="68"/>
      <c r="D324" s="68">
        <v>3.5</v>
      </c>
      <c r="E324" s="68">
        <v>3.5</v>
      </c>
      <c r="F324" s="68"/>
      <c r="G324" s="69">
        <f t="shared" si="36"/>
        <v>12.25</v>
      </c>
      <c r="H324" s="65"/>
    </row>
    <row r="325" spans="2:8" x14ac:dyDescent="0.2">
      <c r="B325" s="67" t="s">
        <v>600</v>
      </c>
      <c r="C325" s="68"/>
      <c r="D325" s="68">
        <v>3</v>
      </c>
      <c r="E325" s="68">
        <v>1.3</v>
      </c>
      <c r="F325" s="68"/>
      <c r="G325" s="69">
        <f t="shared" si="36"/>
        <v>3.9</v>
      </c>
      <c r="H325" s="65"/>
    </row>
    <row r="326" spans="2:8" x14ac:dyDescent="0.2">
      <c r="B326" s="67"/>
      <c r="C326" s="68"/>
      <c r="D326" s="68">
        <v>5.65</v>
      </c>
      <c r="E326" s="68">
        <v>3.3</v>
      </c>
      <c r="F326" s="68"/>
      <c r="G326" s="69">
        <f t="shared" si="36"/>
        <v>18.649999999999999</v>
      </c>
      <c r="H326" s="65"/>
    </row>
    <row r="327" spans="2:8" x14ac:dyDescent="0.2">
      <c r="B327" s="67" t="s">
        <v>589</v>
      </c>
      <c r="C327" s="68"/>
      <c r="D327" s="68">
        <v>4.95</v>
      </c>
      <c r="E327" s="68">
        <v>1</v>
      </c>
      <c r="F327" s="68"/>
      <c r="G327" s="69">
        <f t="shared" si="36"/>
        <v>4.95</v>
      </c>
      <c r="H327" s="65"/>
    </row>
    <row r="328" spans="2:8" x14ac:dyDescent="0.2">
      <c r="B328" s="67"/>
      <c r="C328" s="68"/>
      <c r="D328" s="68">
        <v>4.95</v>
      </c>
      <c r="E328" s="68">
        <v>1</v>
      </c>
      <c r="F328" s="68"/>
      <c r="G328" s="69">
        <f t="shared" si="36"/>
        <v>4.95</v>
      </c>
      <c r="H328" s="65"/>
    </row>
    <row r="329" spans="2:8" x14ac:dyDescent="0.2">
      <c r="B329" s="67"/>
      <c r="C329" s="68"/>
      <c r="D329" s="68">
        <v>4.1500000000000004</v>
      </c>
      <c r="E329" s="68">
        <v>0.75</v>
      </c>
      <c r="F329" s="68"/>
      <c r="G329" s="69">
        <f t="shared" si="36"/>
        <v>3.11</v>
      </c>
      <c r="H329" s="65"/>
    </row>
    <row r="330" spans="2:8" x14ac:dyDescent="0.2">
      <c r="B330" s="67"/>
      <c r="C330" s="68"/>
      <c r="D330" s="68">
        <v>1.35</v>
      </c>
      <c r="E330" s="68">
        <v>6.05</v>
      </c>
      <c r="F330" s="68"/>
      <c r="G330" s="69">
        <f t="shared" si="36"/>
        <v>8.17</v>
      </c>
      <c r="H330" s="65"/>
    </row>
    <row r="331" spans="2:8" x14ac:dyDescent="0.2">
      <c r="B331" s="67" t="s">
        <v>590</v>
      </c>
      <c r="C331" s="68"/>
      <c r="D331" s="68">
        <v>2</v>
      </c>
      <c r="E331" s="68">
        <v>1</v>
      </c>
      <c r="F331" s="68"/>
      <c r="G331" s="69">
        <f t="shared" si="36"/>
        <v>2</v>
      </c>
      <c r="H331" s="65"/>
    </row>
    <row r="332" spans="2:8" x14ac:dyDescent="0.2">
      <c r="B332" s="67" t="s">
        <v>586</v>
      </c>
      <c r="C332" s="68"/>
      <c r="D332" s="68">
        <v>2.5</v>
      </c>
      <c r="E332" s="68">
        <v>2.15</v>
      </c>
      <c r="F332" s="68"/>
      <c r="G332" s="69">
        <f t="shared" si="36"/>
        <v>5.38</v>
      </c>
      <c r="H332" s="65"/>
    </row>
    <row r="333" spans="2:8" x14ac:dyDescent="0.2">
      <c r="B333" s="67" t="s">
        <v>601</v>
      </c>
      <c r="C333" s="68"/>
      <c r="D333" s="68">
        <v>2.5</v>
      </c>
      <c r="E333" s="68">
        <v>2.2999999999999998</v>
      </c>
      <c r="F333" s="68"/>
      <c r="G333" s="69">
        <f t="shared" si="36"/>
        <v>5.75</v>
      </c>
      <c r="H333" s="65"/>
    </row>
    <row r="334" spans="2:8" x14ac:dyDescent="0.2">
      <c r="B334" s="67" t="s">
        <v>602</v>
      </c>
      <c r="C334" s="68"/>
      <c r="D334" s="68">
        <v>3</v>
      </c>
      <c r="E334" s="68">
        <v>2.6</v>
      </c>
      <c r="F334" s="68"/>
      <c r="G334" s="69">
        <f t="shared" si="36"/>
        <v>7.8</v>
      </c>
      <c r="H334" s="65"/>
    </row>
    <row r="335" spans="2:8" x14ac:dyDescent="0.2">
      <c r="B335" s="67" t="s">
        <v>601</v>
      </c>
      <c r="C335" s="68"/>
      <c r="D335" s="68">
        <v>3</v>
      </c>
      <c r="E335" s="68">
        <v>2.6</v>
      </c>
      <c r="F335" s="68"/>
      <c r="G335" s="69">
        <f t="shared" si="36"/>
        <v>7.8</v>
      </c>
      <c r="H335" s="65"/>
    </row>
    <row r="336" spans="2:8" x14ac:dyDescent="0.2">
      <c r="B336" s="67" t="s">
        <v>603</v>
      </c>
      <c r="C336" s="68"/>
      <c r="D336" s="68">
        <v>2</v>
      </c>
      <c r="E336" s="68">
        <v>1.85</v>
      </c>
      <c r="F336" s="68"/>
      <c r="G336" s="69">
        <f t="shared" si="36"/>
        <v>3.7</v>
      </c>
      <c r="H336" s="65"/>
    </row>
    <row r="337" spans="1:8" x14ac:dyDescent="0.2">
      <c r="B337" s="67" t="s">
        <v>604</v>
      </c>
      <c r="C337" s="68"/>
      <c r="D337" s="68">
        <v>2</v>
      </c>
      <c r="E337" s="68">
        <v>1.85</v>
      </c>
      <c r="F337" s="68"/>
      <c r="G337" s="69">
        <f t="shared" si="36"/>
        <v>3.7</v>
      </c>
      <c r="H337" s="65"/>
    </row>
    <row r="338" spans="1:8" x14ac:dyDescent="0.2">
      <c r="B338" s="67" t="s">
        <v>587</v>
      </c>
      <c r="C338" s="68"/>
      <c r="D338" s="68">
        <v>2.5</v>
      </c>
      <c r="E338" s="68">
        <v>1.3</v>
      </c>
      <c r="F338" s="68"/>
      <c r="G338" s="69">
        <f t="shared" si="36"/>
        <v>3.25</v>
      </c>
      <c r="H338" s="65"/>
    </row>
    <row r="339" spans="1:8" x14ac:dyDescent="0.2">
      <c r="B339" s="67" t="s">
        <v>605</v>
      </c>
      <c r="C339" s="68"/>
      <c r="D339" s="68">
        <v>1.1000000000000001</v>
      </c>
      <c r="E339" s="68">
        <v>1.1000000000000001</v>
      </c>
      <c r="F339" s="68"/>
      <c r="G339" s="69">
        <f t="shared" si="36"/>
        <v>1.21</v>
      </c>
      <c r="H339" s="65"/>
    </row>
    <row r="340" spans="1:8" x14ac:dyDescent="0.2">
      <c r="B340" s="67"/>
      <c r="C340" s="68"/>
      <c r="D340" s="68">
        <v>1.1000000000000001</v>
      </c>
      <c r="E340" s="68">
        <v>1.1000000000000001</v>
      </c>
      <c r="F340" s="70"/>
      <c r="G340" s="101">
        <f t="shared" ref="G340" si="37">ROUND(IF(PRODUCT(IF(C340=0,1,C340),IF(D340=0,1,D340),IF(E340=0,1,E340),IF(F340=0,1,F340))=1,0,PRODUCT(IF(C340=0,1,C340),IF(D340=0,1,D340),IF(E340=0,1,E340),IF(F340=0,1,F340))),2)</f>
        <v>1.21</v>
      </c>
      <c r="H340" s="65"/>
    </row>
    <row r="341" spans="1:8" x14ac:dyDescent="0.2">
      <c r="B341" s="67"/>
      <c r="C341" s="68"/>
      <c r="D341" s="68"/>
      <c r="E341" s="68"/>
      <c r="F341" s="70"/>
      <c r="G341" s="101">
        <f t="shared" ref="G341" si="38">ROUND(IF(PRODUCT(IF(C341=0,1,C341),IF(D341=0,1,D341),IF(E341=0,1,E341),IF(F341=0,1,F341))=1,0,PRODUCT(IF(C341=0,1,C341),IF(D341=0,1,D341),IF(E341=0,1,E341),IF(F341=0,1,F341))),2)</f>
        <v>0</v>
      </c>
      <c r="H341" s="65"/>
    </row>
    <row r="342" spans="1:8" x14ac:dyDescent="0.2">
      <c r="C342" s="71"/>
      <c r="D342" s="125"/>
      <c r="E342" s="72" t="s">
        <v>583</v>
      </c>
      <c r="F342" s="73" t="s">
        <v>584</v>
      </c>
      <c r="G342" s="74">
        <f>SUM(G319:G341)</f>
        <v>141.13</v>
      </c>
      <c r="H342" s="75" t="s">
        <v>17</v>
      </c>
    </row>
    <row r="343" spans="1:8" ht="24.75" customHeight="1" x14ac:dyDescent="0.2">
      <c r="A343" s="125" t="str">
        <f>BASE!A55</f>
        <v>7.4</v>
      </c>
      <c r="B343" s="233" t="str">
        <f>BASE!D55</f>
        <v>EXECUÇÃO DE PASSEIO EM PISO INTERTRAVADO, COM BLOCO RETANGULAR COR NATURAL DE 20 X 10 CM, ESPESSURA 6 CM. AF_12/2015</v>
      </c>
      <c r="C343" s="234"/>
      <c r="D343" s="235"/>
      <c r="H343" s="65"/>
    </row>
    <row r="344" spans="1:8" x14ac:dyDescent="0.2">
      <c r="B344" s="66" t="s">
        <v>579</v>
      </c>
      <c r="C344" s="66" t="s">
        <v>48</v>
      </c>
      <c r="D344" s="66" t="s">
        <v>580</v>
      </c>
      <c r="E344" s="66" t="s">
        <v>581</v>
      </c>
      <c r="F344" s="66" t="s">
        <v>582</v>
      </c>
      <c r="G344" s="66" t="s">
        <v>583</v>
      </c>
      <c r="H344" s="65"/>
    </row>
    <row r="345" spans="1:8" x14ac:dyDescent="0.2">
      <c r="B345" s="67" t="s">
        <v>624</v>
      </c>
      <c r="C345" s="68"/>
      <c r="D345" s="68">
        <v>0.75</v>
      </c>
      <c r="E345" s="68">
        <v>3.8</v>
      </c>
      <c r="F345" s="68"/>
      <c r="G345" s="101">
        <f t="shared" ref="G345:G349" si="39">ROUND(IF(PRODUCT(IF(C345=0,1,C345),IF(D345=0,1,D345),IF(E345=0,1,E345),IF(F345=0,1,F345))=1,0,PRODUCT(IF(C345=0,1,C345),IF(D345=0,1,D345),IF(E345=0,1,E345),IF(F345=0,1,F345))),2)</f>
        <v>2.85</v>
      </c>
      <c r="H345" s="65"/>
    </row>
    <row r="346" spans="1:8" x14ac:dyDescent="0.2">
      <c r="B346" s="67"/>
      <c r="C346" s="68"/>
      <c r="D346" s="68">
        <v>3.9</v>
      </c>
      <c r="E346" s="68">
        <v>5.7</v>
      </c>
      <c r="F346" s="68"/>
      <c r="G346" s="101">
        <f t="shared" si="39"/>
        <v>22.23</v>
      </c>
      <c r="H346" s="65"/>
    </row>
    <row r="347" spans="1:8" x14ac:dyDescent="0.2">
      <c r="B347" s="67"/>
      <c r="C347" s="68"/>
      <c r="D347" s="68">
        <v>1.25</v>
      </c>
      <c r="E347" s="68">
        <v>0.45</v>
      </c>
      <c r="F347" s="68"/>
      <c r="G347" s="101">
        <f t="shared" si="39"/>
        <v>0.56000000000000005</v>
      </c>
      <c r="H347" s="65"/>
    </row>
    <row r="348" spans="1:8" x14ac:dyDescent="0.2">
      <c r="B348" s="67" t="s">
        <v>589</v>
      </c>
      <c r="C348" s="68"/>
      <c r="D348" s="68">
        <v>1.1499999999999999</v>
      </c>
      <c r="E348" s="68">
        <v>24.65</v>
      </c>
      <c r="F348" s="68"/>
      <c r="G348" s="101">
        <f t="shared" si="39"/>
        <v>28.35</v>
      </c>
      <c r="H348" s="65"/>
    </row>
    <row r="349" spans="1:8" x14ac:dyDescent="0.2">
      <c r="B349" s="67"/>
      <c r="C349" s="70"/>
      <c r="D349" s="70"/>
      <c r="E349" s="70"/>
      <c r="F349" s="70"/>
      <c r="G349" s="69">
        <f t="shared" si="39"/>
        <v>0</v>
      </c>
      <c r="H349" s="65"/>
    </row>
    <row r="350" spans="1:8" x14ac:dyDescent="0.2">
      <c r="C350" s="71"/>
      <c r="D350" s="125"/>
      <c r="E350" s="72" t="s">
        <v>583</v>
      </c>
      <c r="F350" s="73" t="s">
        <v>584</v>
      </c>
      <c r="G350" s="74">
        <f>SUM(G345:G349)</f>
        <v>53.99</v>
      </c>
      <c r="H350" s="75" t="s">
        <v>17</v>
      </c>
    </row>
    <row r="352" spans="1:8" x14ac:dyDescent="0.2">
      <c r="A352" s="139" t="s">
        <v>180</v>
      </c>
      <c r="B352" s="158" t="s">
        <v>625</v>
      </c>
      <c r="C352" s="230"/>
      <c r="D352" s="231"/>
      <c r="E352" s="231"/>
      <c r="F352" s="231"/>
      <c r="G352" s="231"/>
      <c r="H352" s="232"/>
    </row>
    <row r="353" spans="1:8" ht="24" customHeight="1" x14ac:dyDescent="0.2">
      <c r="A353" s="187" t="str">
        <f>BASE!A57</f>
        <v>8.1</v>
      </c>
      <c r="B353" s="236" t="str">
        <f>BASE!D57</f>
        <v>PORTA EM VIDRO TEMPERADO 10MM, NA COR VERDE, INCLUSIVE FERRAGENS E INSTALAÇÃO, EXCLUSIVE PUXADOR</v>
      </c>
      <c r="C353" s="237"/>
      <c r="D353" s="238"/>
      <c r="H353" s="65"/>
    </row>
    <row r="354" spans="1:8" x14ac:dyDescent="0.2">
      <c r="B354" s="66" t="s">
        <v>579</v>
      </c>
      <c r="C354" s="66" t="s">
        <v>48</v>
      </c>
      <c r="D354" s="66" t="s">
        <v>580</v>
      </c>
      <c r="E354" s="66" t="s">
        <v>581</v>
      </c>
      <c r="F354" s="66" t="s">
        <v>582</v>
      </c>
      <c r="G354" s="66" t="s">
        <v>583</v>
      </c>
      <c r="H354" s="65"/>
    </row>
    <row r="355" spans="1:8" x14ac:dyDescent="0.2">
      <c r="B355" s="173" t="s">
        <v>600</v>
      </c>
      <c r="C355" s="170"/>
      <c r="D355" s="170">
        <v>3.3</v>
      </c>
      <c r="E355" s="170">
        <v>2.1</v>
      </c>
      <c r="F355" s="170"/>
      <c r="G355" s="101">
        <f t="shared" ref="G355" si="40">ROUND(IF(PRODUCT(IF(C355=0,1,C355),IF(D355=0,1,D355),IF(E355=0,1,E355),IF(F355=0,1,F355))=1,0,PRODUCT(IF(C355=0,1,C355),IF(D355=0,1,D355),IF(E355=0,1,E355),IF(F355=0,1,F355))),2)</f>
        <v>6.93</v>
      </c>
      <c r="H355" s="65"/>
    </row>
    <row r="356" spans="1:8" x14ac:dyDescent="0.2">
      <c r="B356" s="67"/>
      <c r="C356" s="70"/>
      <c r="D356" s="70"/>
      <c r="E356" s="70"/>
      <c r="F356" s="70"/>
      <c r="G356" s="101">
        <f t="shared" ref="G356" si="41">ROUND(IF(PRODUCT(IF(C356=0,1,C356),IF(D356=0,1,D356),IF(E356=0,1,E356),IF(F356=0,1,F356))=1,0,PRODUCT(IF(C356=0,1,C356),IF(D356=0,1,D356),IF(E356=0,1,E356),IF(F356=0,1,F356))),2)</f>
        <v>0</v>
      </c>
      <c r="H356" s="65"/>
    </row>
    <row r="357" spans="1:8" x14ac:dyDescent="0.2">
      <c r="C357" s="71"/>
      <c r="D357" s="125"/>
      <c r="E357" s="72" t="s">
        <v>583</v>
      </c>
      <c r="F357" s="73" t="s">
        <v>584</v>
      </c>
      <c r="G357" s="74">
        <f>SUM(G355:G356)</f>
        <v>6.93</v>
      </c>
      <c r="H357" s="75" t="s">
        <v>17</v>
      </c>
    </row>
    <row r="358" spans="1:8" ht="24" customHeight="1" x14ac:dyDescent="0.2">
      <c r="A358" s="187" t="str">
        <f>BASE!A58</f>
        <v>8.2</v>
      </c>
      <c r="B358" s="236" t="str">
        <f>BASE!D58</f>
        <v>PORTA EM MADEIRA COMPENSADA (CANELA), LISA, SEMI-ÔCA, (0,60 X 1,60 A 2,10), REVESTIDA C/FÓRMICA, INCLUSIVE FERRAGENS (LIVRE/OCUPADO)</v>
      </c>
      <c r="C358" s="237"/>
      <c r="D358" s="238"/>
      <c r="H358" s="65"/>
    </row>
    <row r="359" spans="1:8" x14ac:dyDescent="0.2">
      <c r="B359" s="66" t="s">
        <v>579</v>
      </c>
      <c r="C359" s="66" t="s">
        <v>48</v>
      </c>
      <c r="D359" s="66" t="s">
        <v>580</v>
      </c>
      <c r="E359" s="66" t="s">
        <v>581</v>
      </c>
      <c r="F359" s="66" t="s">
        <v>582</v>
      </c>
      <c r="G359" s="66" t="s">
        <v>583</v>
      </c>
      <c r="H359" s="65"/>
    </row>
    <row r="360" spans="1:8" x14ac:dyDescent="0.2">
      <c r="B360" s="67" t="s">
        <v>590</v>
      </c>
      <c r="C360" s="68">
        <v>1</v>
      </c>
      <c r="D360" s="68"/>
      <c r="E360" s="68"/>
      <c r="F360" s="68"/>
      <c r="G360" s="69">
        <v>1</v>
      </c>
      <c r="H360" s="65"/>
    </row>
    <row r="361" spans="1:8" x14ac:dyDescent="0.2">
      <c r="B361" s="67"/>
      <c r="C361" s="68"/>
      <c r="D361" s="68"/>
      <c r="E361" s="68"/>
      <c r="F361" s="68"/>
      <c r="G361" s="69">
        <f t="shared" ref="G361" si="42">ROUND(IF(PRODUCT(IF(C361=0,1,C361),IF(D361=0,1,D361),IF(E361=0,1,E361),IF(F361=0,1,F361))=1,0,PRODUCT(IF(C361=0,1,C361),IF(D361=0,1,D361),IF(E361=0,1,E361),IF(F361=0,1,F361))),2)</f>
        <v>0</v>
      </c>
      <c r="H361" s="65"/>
    </row>
    <row r="362" spans="1:8" x14ac:dyDescent="0.2">
      <c r="C362" s="71"/>
      <c r="D362" s="125"/>
      <c r="E362" s="72" t="s">
        <v>583</v>
      </c>
      <c r="F362" s="73" t="s">
        <v>584</v>
      </c>
      <c r="G362" s="74">
        <f>SUM(G360:G361)</f>
        <v>1</v>
      </c>
      <c r="H362" s="75" t="s">
        <v>48</v>
      </c>
    </row>
    <row r="363" spans="1:8" ht="24" customHeight="1" x14ac:dyDescent="0.2">
      <c r="A363" s="187" t="str">
        <f>BASE!A59</f>
        <v>8.3</v>
      </c>
      <c r="B363" s="236" t="str">
        <f>BASE!D59</f>
        <v xml:space="preserve">PORTA EM MADEIRA COMPENSADA (CANELA), LISA, SEMI-ÔCA, 0.80 X 2.10 M, REVESTIDA C/FÓRMICA, INCLUSIVE BATENTES E FERRAGENS	</v>
      </c>
      <c r="C363" s="237"/>
      <c r="D363" s="238"/>
      <c r="H363" s="65"/>
    </row>
    <row r="364" spans="1:8" x14ac:dyDescent="0.2">
      <c r="B364" s="66" t="s">
        <v>579</v>
      </c>
      <c r="C364" s="66" t="s">
        <v>48</v>
      </c>
      <c r="D364" s="66" t="s">
        <v>580</v>
      </c>
      <c r="E364" s="66" t="s">
        <v>581</v>
      </c>
      <c r="F364" s="66" t="s">
        <v>582</v>
      </c>
      <c r="G364" s="66" t="s">
        <v>583</v>
      </c>
      <c r="H364" s="65"/>
    </row>
    <row r="365" spans="1:8" x14ac:dyDescent="0.2">
      <c r="B365" s="67" t="s">
        <v>597</v>
      </c>
      <c r="C365" s="68">
        <v>1</v>
      </c>
      <c r="D365" s="68"/>
      <c r="E365" s="68"/>
      <c r="F365" s="68"/>
      <c r="G365" s="68">
        <v>1</v>
      </c>
      <c r="H365" s="65"/>
    </row>
    <row r="366" spans="1:8" x14ac:dyDescent="0.2">
      <c r="B366" s="67" t="s">
        <v>598</v>
      </c>
      <c r="C366" s="68">
        <v>1</v>
      </c>
      <c r="D366" s="68"/>
      <c r="E366" s="68"/>
      <c r="F366" s="68"/>
      <c r="G366" s="68">
        <v>1</v>
      </c>
      <c r="H366" s="65"/>
    </row>
    <row r="367" spans="1:8" x14ac:dyDescent="0.2">
      <c r="B367" s="67" t="s">
        <v>599</v>
      </c>
      <c r="C367" s="68">
        <v>1</v>
      </c>
      <c r="D367" s="68"/>
      <c r="E367" s="68"/>
      <c r="F367" s="68"/>
      <c r="G367" s="68">
        <v>1</v>
      </c>
      <c r="H367" s="65"/>
    </row>
    <row r="368" spans="1:8" x14ac:dyDescent="0.2">
      <c r="B368" s="67" t="s">
        <v>591</v>
      </c>
      <c r="C368" s="68">
        <v>1</v>
      </c>
      <c r="D368" s="68"/>
      <c r="E368" s="68"/>
      <c r="F368" s="68"/>
      <c r="G368" s="68">
        <v>1</v>
      </c>
      <c r="H368" s="65"/>
    </row>
    <row r="369" spans="1:8" x14ac:dyDescent="0.2">
      <c r="B369" s="67"/>
      <c r="C369" s="68">
        <v>1</v>
      </c>
      <c r="D369" s="68"/>
      <c r="E369" s="68"/>
      <c r="F369" s="68"/>
      <c r="G369" s="68">
        <v>1</v>
      </c>
      <c r="H369" s="65"/>
    </row>
    <row r="370" spans="1:8" x14ac:dyDescent="0.2">
      <c r="B370" s="67" t="s">
        <v>588</v>
      </c>
      <c r="C370" s="68">
        <v>1</v>
      </c>
      <c r="D370" s="68"/>
      <c r="E370" s="68"/>
      <c r="F370" s="68"/>
      <c r="G370" s="68">
        <v>1</v>
      </c>
      <c r="H370" s="65"/>
    </row>
    <row r="371" spans="1:8" x14ac:dyDescent="0.2">
      <c r="B371" s="67" t="s">
        <v>590</v>
      </c>
      <c r="C371" s="68">
        <v>1</v>
      </c>
      <c r="D371" s="68"/>
      <c r="E371" s="68"/>
      <c r="F371" s="68"/>
      <c r="G371" s="68">
        <v>1</v>
      </c>
      <c r="H371" s="65"/>
    </row>
    <row r="372" spans="1:8" x14ac:dyDescent="0.2">
      <c r="B372" s="67" t="s">
        <v>586</v>
      </c>
      <c r="C372" s="68">
        <v>1</v>
      </c>
      <c r="D372" s="68"/>
      <c r="E372" s="68"/>
      <c r="F372" s="68"/>
      <c r="G372" s="68">
        <v>1</v>
      </c>
      <c r="H372" s="65"/>
    </row>
    <row r="373" spans="1:8" x14ac:dyDescent="0.2">
      <c r="B373" s="67" t="s">
        <v>601</v>
      </c>
      <c r="C373" s="68">
        <v>1</v>
      </c>
      <c r="D373" s="68"/>
      <c r="E373" s="68"/>
      <c r="F373" s="68"/>
      <c r="G373" s="68">
        <v>1</v>
      </c>
      <c r="H373" s="65"/>
    </row>
    <row r="374" spans="1:8" x14ac:dyDescent="0.2">
      <c r="B374" s="67" t="s">
        <v>602</v>
      </c>
      <c r="C374" s="68">
        <v>1</v>
      </c>
      <c r="D374" s="68"/>
      <c r="E374" s="68"/>
      <c r="F374" s="68"/>
      <c r="G374" s="68">
        <v>1</v>
      </c>
      <c r="H374" s="65"/>
    </row>
    <row r="375" spans="1:8" x14ac:dyDescent="0.2">
      <c r="B375" s="67" t="s">
        <v>601</v>
      </c>
      <c r="C375" s="68">
        <v>1</v>
      </c>
      <c r="D375" s="68"/>
      <c r="E375" s="68"/>
      <c r="F375" s="68"/>
      <c r="G375" s="68">
        <v>1</v>
      </c>
      <c r="H375" s="65"/>
    </row>
    <row r="376" spans="1:8" x14ac:dyDescent="0.2">
      <c r="B376" s="67" t="s">
        <v>603</v>
      </c>
      <c r="C376" s="68">
        <v>1</v>
      </c>
      <c r="D376" s="68"/>
      <c r="E376" s="68"/>
      <c r="F376" s="68"/>
      <c r="G376" s="68">
        <v>1</v>
      </c>
      <c r="H376" s="65"/>
    </row>
    <row r="377" spans="1:8" x14ac:dyDescent="0.2">
      <c r="B377" s="67" t="s">
        <v>604</v>
      </c>
      <c r="C377" s="68">
        <v>1</v>
      </c>
      <c r="D377" s="68"/>
      <c r="E377" s="68"/>
      <c r="F377" s="68"/>
      <c r="G377" s="68">
        <v>1</v>
      </c>
      <c r="H377" s="65"/>
    </row>
    <row r="378" spans="1:8" x14ac:dyDescent="0.2">
      <c r="B378" s="67" t="s">
        <v>587</v>
      </c>
      <c r="C378" s="68">
        <v>1</v>
      </c>
      <c r="D378" s="68"/>
      <c r="E378" s="68"/>
      <c r="F378" s="68"/>
      <c r="G378" s="68">
        <v>1</v>
      </c>
      <c r="H378" s="65"/>
    </row>
    <row r="379" spans="1:8" x14ac:dyDescent="0.2">
      <c r="B379" s="67"/>
      <c r="C379" s="68">
        <v>1</v>
      </c>
      <c r="D379" s="68"/>
      <c r="E379" s="68"/>
      <c r="F379" s="68"/>
      <c r="G379" s="69">
        <f t="shared" ref="G379" si="43">ROUND(IF(PRODUCT(IF(C379=0,1,C379),IF(D379=0,1,D379),IF(E379=0,1,E379),IF(F379=0,1,F379))=1,0,PRODUCT(IF(C379=0,1,C379),IF(D379=0,1,D379),IF(E379=0,1,E379),IF(F379=0,1,F379))),2)</f>
        <v>0</v>
      </c>
      <c r="H379" s="65"/>
    </row>
    <row r="380" spans="1:8" x14ac:dyDescent="0.2">
      <c r="C380" s="71"/>
      <c r="D380" s="125"/>
      <c r="E380" s="72" t="s">
        <v>583</v>
      </c>
      <c r="F380" s="73" t="s">
        <v>584</v>
      </c>
      <c r="G380" s="74">
        <f>SUM(G365:G379)</f>
        <v>14</v>
      </c>
      <c r="H380" s="75" t="s">
        <v>48</v>
      </c>
    </row>
    <row r="381" spans="1:8" ht="24" customHeight="1" x14ac:dyDescent="0.2">
      <c r="A381" s="187" t="str">
        <f>BASE!A60</f>
        <v>8.4</v>
      </c>
      <c r="B381" s="236" t="str">
        <f>BASE!D60</f>
        <v>PORTA DE ALUMÍNIO DE ABRIR COM LAMBRI, COM GUARNIÇÃO, FIXAÇÃO COM PARAFUSOS - FORNECIMENTO E INSTALAÇÃO. AF_12/2019</v>
      </c>
      <c r="C381" s="237"/>
      <c r="D381" s="238"/>
      <c r="H381" s="65"/>
    </row>
    <row r="382" spans="1:8" x14ac:dyDescent="0.2">
      <c r="B382" s="66" t="s">
        <v>579</v>
      </c>
      <c r="C382" s="66" t="s">
        <v>48</v>
      </c>
      <c r="D382" s="66" t="s">
        <v>580</v>
      </c>
      <c r="E382" s="66" t="s">
        <v>581</v>
      </c>
      <c r="F382" s="66" t="s">
        <v>582</v>
      </c>
      <c r="G382" s="66" t="s">
        <v>583</v>
      </c>
      <c r="H382" s="65"/>
    </row>
    <row r="383" spans="1:8" x14ac:dyDescent="0.2">
      <c r="B383" s="67" t="s">
        <v>605</v>
      </c>
      <c r="C383" s="68">
        <v>2</v>
      </c>
      <c r="D383" s="68">
        <v>1</v>
      </c>
      <c r="E383" s="68">
        <v>1.6</v>
      </c>
      <c r="F383" s="169"/>
      <c r="G383" s="69">
        <f>ROUND(IF(PRODUCT(IF(C383=0,1,C383),IF(D383=0,1,D383),IF(E383=0,1,E383),IF(F383=0,1,F383))=1,0,PRODUCT(IF(C383=0,1,C383),IF(D383=0,1,D383),IF(E383=0,1,E383),IF(F383=0,1,F383))),2)</f>
        <v>3.2</v>
      </c>
      <c r="H383" s="65"/>
    </row>
    <row r="384" spans="1:8" x14ac:dyDescent="0.2">
      <c r="B384" s="67" t="s">
        <v>589</v>
      </c>
      <c r="C384" s="169"/>
      <c r="D384" s="68">
        <v>0.8</v>
      </c>
      <c r="E384" s="68">
        <v>2.1</v>
      </c>
      <c r="F384" s="169"/>
      <c r="G384" s="69">
        <f t="shared" ref="G384:G387" si="44">ROUND(IF(PRODUCT(IF(C384=0,1,C384),IF(D384=0,1,D384),IF(E384=0,1,E384),IF(F384=0,1,F384))=1,0,PRODUCT(IF(C384=0,1,C384),IF(D384=0,1,D384),IF(E384=0,1,E384),IF(F384=0,1,F384))),2)</f>
        <v>1.68</v>
      </c>
      <c r="H384" s="65"/>
    </row>
    <row r="385" spans="1:8" x14ac:dyDescent="0.2">
      <c r="B385" s="67" t="s">
        <v>626</v>
      </c>
      <c r="C385" s="169"/>
      <c r="D385" s="68">
        <v>1</v>
      </c>
      <c r="E385" s="68">
        <v>2.1</v>
      </c>
      <c r="F385" s="169"/>
      <c r="G385" s="69">
        <f t="shared" si="44"/>
        <v>2.1</v>
      </c>
      <c r="H385" s="65"/>
    </row>
    <row r="386" spans="1:8" x14ac:dyDescent="0.2">
      <c r="B386" s="67" t="s">
        <v>627</v>
      </c>
      <c r="C386" s="169"/>
      <c r="D386" s="68">
        <v>1</v>
      </c>
      <c r="E386" s="68">
        <v>1</v>
      </c>
      <c r="F386" s="169"/>
      <c r="G386" s="69">
        <v>1</v>
      </c>
      <c r="H386" s="65"/>
    </row>
    <row r="387" spans="1:8" x14ac:dyDescent="0.2">
      <c r="B387" s="67"/>
      <c r="C387" s="68"/>
      <c r="D387" s="68"/>
      <c r="E387" s="68"/>
      <c r="F387" s="68"/>
      <c r="G387" s="69">
        <f t="shared" si="44"/>
        <v>0</v>
      </c>
      <c r="H387" s="65"/>
    </row>
    <row r="388" spans="1:8" x14ac:dyDescent="0.2">
      <c r="C388" s="71"/>
      <c r="D388" s="125"/>
      <c r="E388" s="72" t="s">
        <v>583</v>
      </c>
      <c r="F388" s="73" t="s">
        <v>584</v>
      </c>
      <c r="G388" s="74">
        <f>SUM(G383:G387)</f>
        <v>7.98</v>
      </c>
      <c r="H388" s="75" t="s">
        <v>17</v>
      </c>
    </row>
    <row r="389" spans="1:8" ht="25.5" customHeight="1" x14ac:dyDescent="0.2">
      <c r="A389" s="187" t="str">
        <f>BASE!A61</f>
        <v>8.5</v>
      </c>
      <c r="B389" s="236" t="str">
        <f>BASE!D61</f>
        <v>JANELA EM ALUMÍNIO ANODIZADO NATURAL/FOSCO, DE CORRER, SEM BANDEIROLA E/OU PEITORIL, SEM VIDRO - FORNECIMENTO E MONTAGEM</v>
      </c>
      <c r="C389" s="237"/>
      <c r="D389" s="238"/>
      <c r="H389" s="65"/>
    </row>
    <row r="390" spans="1:8" x14ac:dyDescent="0.2">
      <c r="B390" s="66" t="s">
        <v>579</v>
      </c>
      <c r="C390" s="66" t="s">
        <v>48</v>
      </c>
      <c r="D390" s="66" t="s">
        <v>580</v>
      </c>
      <c r="E390" s="66" t="s">
        <v>581</v>
      </c>
      <c r="F390" s="66" t="s">
        <v>582</v>
      </c>
      <c r="G390" s="66" t="s">
        <v>583</v>
      </c>
      <c r="H390" s="65"/>
    </row>
    <row r="391" spans="1:8" x14ac:dyDescent="0.2">
      <c r="B391" s="67" t="s">
        <v>597</v>
      </c>
      <c r="C391" s="68"/>
      <c r="D391" s="68">
        <v>2</v>
      </c>
      <c r="E391" s="68">
        <v>2</v>
      </c>
      <c r="F391" s="170"/>
      <c r="G391" s="69">
        <f t="shared" ref="G391:G404" si="45">ROUND(IF(PRODUCT(IF(C391=0,1,C391),IF(D391=0,1,D391),IF(E391=0,1,E391),IF(F391=0,1,F391))=1,0,PRODUCT(IF(C391=0,1,C391),IF(D391=0,1,D391),IF(E391=0,1,E391),IF(F391=0,1,F391))),2)</f>
        <v>4</v>
      </c>
      <c r="H391" s="65"/>
    </row>
    <row r="392" spans="1:8" x14ac:dyDescent="0.2">
      <c r="B392" s="67" t="s">
        <v>598</v>
      </c>
      <c r="C392" s="68"/>
      <c r="D392" s="68">
        <v>2</v>
      </c>
      <c r="E392" s="68">
        <v>0.5</v>
      </c>
      <c r="F392" s="170"/>
      <c r="G392" s="69">
        <v>1</v>
      </c>
      <c r="H392" s="65"/>
    </row>
    <row r="393" spans="1:8" x14ac:dyDescent="0.2">
      <c r="B393" s="67" t="s">
        <v>599</v>
      </c>
      <c r="C393" s="68"/>
      <c r="D393" s="68">
        <v>2</v>
      </c>
      <c r="E393" s="68">
        <v>0.5</v>
      </c>
      <c r="F393" s="170"/>
      <c r="G393" s="69">
        <v>1</v>
      </c>
      <c r="H393" s="65"/>
    </row>
    <row r="394" spans="1:8" x14ac:dyDescent="0.2">
      <c r="B394" s="67" t="s">
        <v>591</v>
      </c>
      <c r="C394" s="68"/>
      <c r="D394" s="68">
        <v>2</v>
      </c>
      <c r="E394" s="68">
        <v>0.5</v>
      </c>
      <c r="F394" s="170"/>
      <c r="G394" s="69">
        <v>1</v>
      </c>
      <c r="H394" s="65"/>
    </row>
    <row r="395" spans="1:8" x14ac:dyDescent="0.2">
      <c r="B395" s="67"/>
      <c r="C395" s="68"/>
      <c r="D395" s="68">
        <v>2</v>
      </c>
      <c r="E395" s="68">
        <v>0.5</v>
      </c>
      <c r="F395" s="170"/>
      <c r="G395" s="69">
        <v>1</v>
      </c>
      <c r="H395" s="65"/>
    </row>
    <row r="396" spans="1:8" x14ac:dyDescent="0.2">
      <c r="B396" s="67" t="s">
        <v>588</v>
      </c>
      <c r="C396" s="68"/>
      <c r="D396" s="68">
        <v>2</v>
      </c>
      <c r="E396" s="68">
        <v>0.5</v>
      </c>
      <c r="F396" s="68"/>
      <c r="G396" s="69">
        <v>1</v>
      </c>
      <c r="H396" s="65"/>
    </row>
    <row r="397" spans="1:8" x14ac:dyDescent="0.2">
      <c r="B397" s="67" t="s">
        <v>590</v>
      </c>
      <c r="C397" s="68"/>
      <c r="D397" s="68">
        <v>1</v>
      </c>
      <c r="E397" s="68">
        <v>0.5</v>
      </c>
      <c r="F397" s="68"/>
      <c r="G397" s="69">
        <f t="shared" si="45"/>
        <v>0.5</v>
      </c>
      <c r="H397" s="65"/>
    </row>
    <row r="398" spans="1:8" x14ac:dyDescent="0.2">
      <c r="B398" s="67" t="s">
        <v>586</v>
      </c>
      <c r="C398" s="68"/>
      <c r="D398" s="68">
        <v>1</v>
      </c>
      <c r="E398" s="68">
        <v>0.5</v>
      </c>
      <c r="F398" s="68"/>
      <c r="G398" s="69">
        <f t="shared" si="45"/>
        <v>0.5</v>
      </c>
      <c r="H398" s="65"/>
    </row>
    <row r="399" spans="1:8" x14ac:dyDescent="0.2">
      <c r="B399" s="67" t="s">
        <v>601</v>
      </c>
      <c r="C399" s="68"/>
      <c r="D399" s="68">
        <v>1</v>
      </c>
      <c r="E399" s="68">
        <v>0.5</v>
      </c>
      <c r="F399" s="68"/>
      <c r="G399" s="69">
        <f t="shared" si="45"/>
        <v>0.5</v>
      </c>
      <c r="H399" s="65"/>
    </row>
    <row r="400" spans="1:8" x14ac:dyDescent="0.2">
      <c r="B400" s="67" t="s">
        <v>602</v>
      </c>
      <c r="C400" s="68"/>
      <c r="D400" s="68">
        <v>1.5</v>
      </c>
      <c r="E400" s="68">
        <v>1</v>
      </c>
      <c r="F400" s="68"/>
      <c r="G400" s="69">
        <f t="shared" si="45"/>
        <v>1.5</v>
      </c>
      <c r="H400" s="65"/>
    </row>
    <row r="401" spans="1:8" x14ac:dyDescent="0.2">
      <c r="B401" s="67" t="s">
        <v>601</v>
      </c>
      <c r="C401" s="68"/>
      <c r="D401" s="68">
        <v>1</v>
      </c>
      <c r="E401" s="68">
        <v>0.5</v>
      </c>
      <c r="F401" s="68"/>
      <c r="G401" s="69">
        <f t="shared" si="45"/>
        <v>0.5</v>
      </c>
      <c r="H401" s="65"/>
    </row>
    <row r="402" spans="1:8" x14ac:dyDescent="0.2">
      <c r="B402" s="67" t="s">
        <v>603</v>
      </c>
      <c r="C402" s="68"/>
      <c r="D402" s="68">
        <v>1</v>
      </c>
      <c r="E402" s="68">
        <v>0.5</v>
      </c>
      <c r="F402" s="68"/>
      <c r="G402" s="69">
        <f t="shared" si="45"/>
        <v>0.5</v>
      </c>
      <c r="H402" s="65"/>
    </row>
    <row r="403" spans="1:8" x14ac:dyDescent="0.2">
      <c r="B403" s="67" t="s">
        <v>604</v>
      </c>
      <c r="C403" s="68"/>
      <c r="D403" s="68">
        <v>1</v>
      </c>
      <c r="E403" s="68">
        <v>0.5</v>
      </c>
      <c r="F403" s="68"/>
      <c r="G403" s="69">
        <f t="shared" si="45"/>
        <v>0.5</v>
      </c>
      <c r="H403" s="65"/>
    </row>
    <row r="404" spans="1:8" x14ac:dyDescent="0.2">
      <c r="B404" s="67" t="s">
        <v>587</v>
      </c>
      <c r="C404" s="68"/>
      <c r="D404" s="68">
        <v>1</v>
      </c>
      <c r="E404" s="68">
        <v>0.5</v>
      </c>
      <c r="F404" s="68"/>
      <c r="G404" s="69">
        <f t="shared" si="45"/>
        <v>0.5</v>
      </c>
      <c r="H404" s="65"/>
    </row>
    <row r="405" spans="1:8" x14ac:dyDescent="0.2">
      <c r="B405" s="67"/>
      <c r="C405" s="70"/>
      <c r="D405" s="70"/>
      <c r="E405" s="70"/>
      <c r="F405" s="70"/>
      <c r="G405" s="101">
        <f t="shared" ref="G405" si="46">ROUND(IF(PRODUCT(IF(C405=0,1,C405),IF(D405=0,1,D405),IF(E405=0,1,E405),IF(F405=0,1,F405))=1,0,PRODUCT(IF(C405=0,1,C405),IF(D405=0,1,D405),IF(E405=0,1,E405),IF(F405=0,1,F405))),2)</f>
        <v>0</v>
      </c>
      <c r="H405" s="65"/>
    </row>
    <row r="406" spans="1:8" x14ac:dyDescent="0.2">
      <c r="C406" s="71"/>
      <c r="D406" s="125"/>
      <c r="E406" s="72" t="s">
        <v>583</v>
      </c>
      <c r="F406" s="73" t="s">
        <v>584</v>
      </c>
      <c r="G406" s="74">
        <f>SUM(G391:G405)</f>
        <v>14</v>
      </c>
      <c r="H406" s="75" t="s">
        <v>17</v>
      </c>
    </row>
    <row r="407" spans="1:8" ht="24" customHeight="1" x14ac:dyDescent="0.2">
      <c r="A407" s="125" t="str">
        <f>BASE!A62</f>
        <v>8.6</v>
      </c>
      <c r="B407" s="236" t="str">
        <f>BASE!D62</f>
        <v>INSTALAÇÃO DE VIDRO TEMPERADO, E = 8 MM, ENCAIXADO EM PERFIL U. AF_01/2021_P</v>
      </c>
      <c r="C407" s="237"/>
      <c r="D407" s="238"/>
      <c r="H407" s="65"/>
    </row>
    <row r="408" spans="1:8" x14ac:dyDescent="0.2">
      <c r="B408" s="66" t="s">
        <v>579</v>
      </c>
      <c r="C408" s="66" t="s">
        <v>48</v>
      </c>
      <c r="D408" s="66" t="s">
        <v>580</v>
      </c>
      <c r="E408" s="66" t="s">
        <v>581</v>
      </c>
      <c r="F408" s="66" t="s">
        <v>582</v>
      </c>
      <c r="G408" s="66" t="s">
        <v>583</v>
      </c>
      <c r="H408" s="65"/>
    </row>
    <row r="409" spans="1:8" x14ac:dyDescent="0.2">
      <c r="B409" s="67" t="s">
        <v>628</v>
      </c>
      <c r="C409" s="68">
        <f>G406</f>
        <v>14</v>
      </c>
      <c r="D409" s="68"/>
      <c r="E409" s="68"/>
      <c r="F409" s="169"/>
      <c r="G409" s="69">
        <f t="shared" ref="G409:G410" si="47">ROUND(IF(PRODUCT(IF(C409=0,1,C409),IF(D409=0,1,D409),IF(E409=0,1,E409),IF(F409=0,1,F409))=1,0,PRODUCT(IF(C409=0,1,C409),IF(D409=0,1,D409),IF(E409=0,1,E409),IF(F409=0,1,F409))),2)</f>
        <v>14</v>
      </c>
      <c r="H409" s="65"/>
    </row>
    <row r="410" spans="1:8" x14ac:dyDescent="0.2">
      <c r="B410" s="67"/>
      <c r="C410" s="68"/>
      <c r="D410" s="68"/>
      <c r="E410" s="68"/>
      <c r="F410" s="68"/>
      <c r="G410" s="69">
        <f t="shared" si="47"/>
        <v>0</v>
      </c>
      <c r="H410" s="65"/>
    </row>
    <row r="411" spans="1:8" x14ac:dyDescent="0.2">
      <c r="C411" s="71"/>
      <c r="D411" s="125"/>
      <c r="E411" s="72" t="s">
        <v>583</v>
      </c>
      <c r="F411" s="73" t="s">
        <v>584</v>
      </c>
      <c r="G411" s="74">
        <f>SUM(G409:G410)</f>
        <v>14</v>
      </c>
      <c r="H411" s="75" t="s">
        <v>17</v>
      </c>
    </row>
    <row r="412" spans="1:8" ht="24" customHeight="1" x14ac:dyDescent="0.2">
      <c r="A412" s="125" t="str">
        <f>BASE!A63</f>
        <v>8.7</v>
      </c>
      <c r="B412" s="236" t="str">
        <f>BASE!D63</f>
        <v>GRADIL EM ALUMÍNIO FIXADO EM VÃOS DE JANELAS, FORMADO POR TUBOS DE 3/4". AF_04/2019</v>
      </c>
      <c r="C412" s="237"/>
      <c r="D412" s="238"/>
      <c r="H412" s="65"/>
    </row>
    <row r="413" spans="1:8" x14ac:dyDescent="0.2">
      <c r="B413" s="66" t="s">
        <v>579</v>
      </c>
      <c r="C413" s="66" t="s">
        <v>48</v>
      </c>
      <c r="D413" s="66" t="s">
        <v>580</v>
      </c>
      <c r="E413" s="66" t="s">
        <v>581</v>
      </c>
      <c r="F413" s="66" t="s">
        <v>582</v>
      </c>
      <c r="G413" s="66" t="s">
        <v>583</v>
      </c>
      <c r="H413" s="65"/>
    </row>
    <row r="414" spans="1:8" x14ac:dyDescent="0.2">
      <c r="B414" s="67"/>
      <c r="C414" s="68">
        <f>G406</f>
        <v>14</v>
      </c>
      <c r="D414" s="68"/>
      <c r="E414" s="68"/>
      <c r="F414" s="169"/>
      <c r="G414" s="69">
        <f t="shared" ref="G414:G415" si="48">ROUND(IF(PRODUCT(IF(C414=0,1,C414),IF(D414=0,1,D414),IF(E414=0,1,E414),IF(F414=0,1,F414))=1,0,PRODUCT(IF(C414=0,1,C414),IF(D414=0,1,D414),IF(E414=0,1,E414),IF(F414=0,1,F414))),2)</f>
        <v>14</v>
      </c>
      <c r="H414" s="65"/>
    </row>
    <row r="415" spans="1:8" x14ac:dyDescent="0.2">
      <c r="B415" s="67"/>
      <c r="C415" s="68"/>
      <c r="D415" s="68"/>
      <c r="E415" s="68"/>
      <c r="F415" s="68"/>
      <c r="G415" s="69">
        <f t="shared" si="48"/>
        <v>0</v>
      </c>
      <c r="H415" s="65"/>
    </row>
    <row r="416" spans="1:8" x14ac:dyDescent="0.2">
      <c r="C416" s="71"/>
      <c r="D416" s="125"/>
      <c r="E416" s="72" t="s">
        <v>583</v>
      </c>
      <c r="F416" s="73" t="s">
        <v>584</v>
      </c>
      <c r="G416" s="74">
        <f>SUM(G414:G415)</f>
        <v>14</v>
      </c>
      <c r="H416" s="75" t="s">
        <v>17</v>
      </c>
    </row>
    <row r="417" spans="1:8" x14ac:dyDescent="0.2">
      <c r="A417" s="187" t="str">
        <f>BASE!A64</f>
        <v>8.8</v>
      </c>
      <c r="B417" s="236" t="str">
        <f>BASE!D64</f>
        <v>PORTA EM AÇO, EM CHAPA GALVANIZADA Nº24, RAIADA, DE ENROLAR</v>
      </c>
      <c r="C417" s="237"/>
      <c r="D417" s="238"/>
      <c r="H417" s="65"/>
    </row>
    <row r="418" spans="1:8" x14ac:dyDescent="0.2">
      <c r="B418" s="66" t="s">
        <v>579</v>
      </c>
      <c r="C418" s="66" t="s">
        <v>48</v>
      </c>
      <c r="D418" s="66" t="s">
        <v>580</v>
      </c>
      <c r="E418" s="66" t="s">
        <v>581</v>
      </c>
      <c r="F418" s="66" t="s">
        <v>582</v>
      </c>
      <c r="G418" s="66" t="s">
        <v>583</v>
      </c>
      <c r="H418" s="65"/>
    </row>
    <row r="419" spans="1:8" x14ac:dyDescent="0.2">
      <c r="B419" s="67" t="s">
        <v>598</v>
      </c>
      <c r="C419" s="68"/>
      <c r="D419" s="68">
        <v>1.2</v>
      </c>
      <c r="E419" s="68">
        <v>1</v>
      </c>
      <c r="F419" s="169"/>
      <c r="G419" s="69">
        <f t="shared" ref="G419:G420" si="49">ROUND(IF(PRODUCT(IF(C419=0,1,C419),IF(D419=0,1,D419),IF(E419=0,1,E419),IF(F419=0,1,F419))=1,0,PRODUCT(IF(C419=0,1,C419),IF(D419=0,1,D419),IF(E419=0,1,E419),IF(F419=0,1,F419))),2)</f>
        <v>1.2</v>
      </c>
      <c r="H419" s="65"/>
    </row>
    <row r="420" spans="1:8" x14ac:dyDescent="0.2">
      <c r="B420" s="67"/>
      <c r="C420" s="68"/>
      <c r="D420" s="68"/>
      <c r="E420" s="68"/>
      <c r="F420" s="68"/>
      <c r="G420" s="69">
        <f t="shared" si="49"/>
        <v>0</v>
      </c>
      <c r="H420" s="65"/>
    </row>
    <row r="421" spans="1:8" x14ac:dyDescent="0.2">
      <c r="C421" s="71"/>
      <c r="D421" s="125"/>
      <c r="E421" s="72" t="s">
        <v>583</v>
      </c>
      <c r="F421" s="73" t="s">
        <v>584</v>
      </c>
      <c r="G421" s="74">
        <f>SUM(G419:G420)</f>
        <v>1.2</v>
      </c>
      <c r="H421" s="75" t="s">
        <v>17</v>
      </c>
    </row>
    <row r="422" spans="1:8" x14ac:dyDescent="0.2">
      <c r="C422" s="71"/>
      <c r="D422" s="125"/>
      <c r="E422" s="188"/>
      <c r="F422" s="189"/>
      <c r="G422" s="167"/>
      <c r="H422" s="63"/>
    </row>
    <row r="423" spans="1:8" x14ac:dyDescent="0.2">
      <c r="A423" s="139" t="s">
        <v>202</v>
      </c>
      <c r="B423" s="158" t="s">
        <v>629</v>
      </c>
      <c r="C423" s="230"/>
      <c r="D423" s="231"/>
      <c r="E423" s="231"/>
      <c r="F423" s="231"/>
      <c r="G423" s="231"/>
      <c r="H423" s="232"/>
    </row>
    <row r="424" spans="1:8" x14ac:dyDescent="0.2">
      <c r="A424" s="125" t="s">
        <v>482</v>
      </c>
      <c r="B424" s="233" t="s">
        <v>630</v>
      </c>
      <c r="C424" s="234"/>
      <c r="D424" s="235"/>
      <c r="H424" s="65"/>
    </row>
    <row r="425" spans="1:8" x14ac:dyDescent="0.2">
      <c r="B425" s="66" t="s">
        <v>579</v>
      </c>
      <c r="C425" s="66" t="s">
        <v>48</v>
      </c>
      <c r="D425" s="66" t="s">
        <v>580</v>
      </c>
      <c r="E425" s="66" t="s">
        <v>581</v>
      </c>
      <c r="F425" s="66" t="s">
        <v>582</v>
      </c>
      <c r="G425" s="66" t="s">
        <v>583</v>
      </c>
      <c r="H425" s="65"/>
    </row>
    <row r="426" spans="1:8" x14ac:dyDescent="0.2">
      <c r="B426" s="67" t="s">
        <v>593</v>
      </c>
      <c r="C426" s="68">
        <f>G244</f>
        <v>942</v>
      </c>
      <c r="D426" s="68"/>
      <c r="E426" s="68"/>
      <c r="F426" s="68"/>
      <c r="G426" s="101">
        <f t="shared" ref="G426:G428" si="50">ROUND(IF(PRODUCT(IF(C426=0,1,C426),IF(D426=0,1,D426),IF(E426=0,1,E426),IF(F426=0,1,F426))=1,0,PRODUCT(IF(C426=0,1,C426),IF(D426=0,1,D426),IF(E426=0,1,E426),IF(F426=0,1,F426))),2)</f>
        <v>942</v>
      </c>
      <c r="H426" s="65"/>
    </row>
    <row r="427" spans="1:8" x14ac:dyDescent="0.2">
      <c r="B427" s="67" t="s">
        <v>631</v>
      </c>
      <c r="C427" s="68">
        <f>-G257</f>
        <v>-197.57</v>
      </c>
      <c r="D427" s="68"/>
      <c r="E427" s="68"/>
      <c r="F427" s="68"/>
      <c r="G427" s="101">
        <f t="shared" si="50"/>
        <v>-197.57</v>
      </c>
      <c r="H427" s="65"/>
    </row>
    <row r="428" spans="1:8" x14ac:dyDescent="0.2">
      <c r="B428" s="67" t="s">
        <v>632</v>
      </c>
      <c r="C428" s="68">
        <f>-G262</f>
        <v>-34.299999999999997</v>
      </c>
      <c r="D428" s="68"/>
      <c r="E428" s="68"/>
      <c r="F428" s="68"/>
      <c r="G428" s="101">
        <f t="shared" si="50"/>
        <v>-34.299999999999997</v>
      </c>
      <c r="H428" s="65"/>
    </row>
    <row r="429" spans="1:8" x14ac:dyDescent="0.2">
      <c r="B429" s="67"/>
      <c r="C429" s="70"/>
      <c r="D429" s="70"/>
      <c r="E429" s="70"/>
      <c r="F429" s="70"/>
      <c r="G429" s="69">
        <f t="shared" ref="G429" si="51">ROUND(IF(PRODUCT(IF(C429=0,1,C429),IF(D429=0,1,D429),IF(E429=0,1,E429),IF(F429=0,1,F429))=1,0,PRODUCT(IF(C429=0,1,C429),IF(D429=0,1,D429),IF(E429=0,1,E429),IF(F429=0,1,F429))),2)</f>
        <v>0</v>
      </c>
      <c r="H429" s="65"/>
    </row>
    <row r="430" spans="1:8" x14ac:dyDescent="0.2">
      <c r="C430" s="71"/>
      <c r="D430" s="125"/>
      <c r="E430" s="72" t="s">
        <v>583</v>
      </c>
      <c r="F430" s="73" t="s">
        <v>584</v>
      </c>
      <c r="G430" s="74">
        <f>SUM(G426:G429)</f>
        <v>710.13000000000011</v>
      </c>
      <c r="H430" s="75" t="s">
        <v>17</v>
      </c>
    </row>
    <row r="431" spans="1:8" ht="24" customHeight="1" x14ac:dyDescent="0.2">
      <c r="A431" s="125" t="str">
        <f>BASE!A68</f>
        <v>9.1.2</v>
      </c>
      <c r="B431" s="233" t="s">
        <v>486</v>
      </c>
      <c r="C431" s="234"/>
      <c r="D431" s="235"/>
      <c r="H431" s="65"/>
    </row>
    <row r="432" spans="1:8" x14ac:dyDescent="0.2">
      <c r="B432" s="66" t="s">
        <v>579</v>
      </c>
      <c r="C432" s="66" t="s">
        <v>48</v>
      </c>
      <c r="D432" s="66" t="s">
        <v>580</v>
      </c>
      <c r="E432" s="66" t="s">
        <v>581</v>
      </c>
      <c r="F432" s="66" t="s">
        <v>582</v>
      </c>
      <c r="G432" s="66" t="s">
        <v>583</v>
      </c>
      <c r="H432" s="65"/>
    </row>
    <row r="433" spans="1:8" x14ac:dyDescent="0.2">
      <c r="B433" s="67" t="s">
        <v>593</v>
      </c>
      <c r="C433" s="68">
        <f>C426</f>
        <v>942</v>
      </c>
      <c r="D433" s="68"/>
      <c r="E433" s="68"/>
      <c r="F433" s="68"/>
      <c r="G433" s="101">
        <f t="shared" ref="G433:G435" si="52">ROUND(IF(PRODUCT(IF(C433=0,1,C433),IF(D433=0,1,D433),IF(E433=0,1,E433),IF(F433=0,1,F433))=1,0,PRODUCT(IF(C433=0,1,C433),IF(D433=0,1,D433),IF(E433=0,1,E433),IF(F433=0,1,F433))),2)</f>
        <v>942</v>
      </c>
      <c r="H433" s="65"/>
    </row>
    <row r="434" spans="1:8" x14ac:dyDescent="0.2">
      <c r="B434" s="67" t="s">
        <v>631</v>
      </c>
      <c r="C434" s="68">
        <f>C427</f>
        <v>-197.57</v>
      </c>
      <c r="D434" s="68"/>
      <c r="E434" s="68"/>
      <c r="F434" s="68"/>
      <c r="G434" s="101">
        <f t="shared" si="52"/>
        <v>-197.57</v>
      </c>
      <c r="H434" s="65"/>
    </row>
    <row r="435" spans="1:8" x14ac:dyDescent="0.2">
      <c r="B435" s="67" t="s">
        <v>632</v>
      </c>
      <c r="C435" s="68">
        <f>C428</f>
        <v>-34.299999999999997</v>
      </c>
      <c r="D435" s="68"/>
      <c r="E435" s="68"/>
      <c r="F435" s="68"/>
      <c r="G435" s="101">
        <f t="shared" si="52"/>
        <v>-34.299999999999997</v>
      </c>
      <c r="H435" s="65"/>
    </row>
    <row r="436" spans="1:8" x14ac:dyDescent="0.2">
      <c r="B436" s="67"/>
      <c r="C436" s="70"/>
      <c r="D436" s="70"/>
      <c r="E436" s="70"/>
      <c r="F436" s="70"/>
      <c r="G436" s="69">
        <f t="shared" ref="G436" si="53">ROUND(IF(PRODUCT(IF(C436=0,1,C436),IF(D436=0,1,D436),IF(E436=0,1,E436),IF(F436=0,1,F436))=1,0,PRODUCT(IF(C436=0,1,C436),IF(D436=0,1,D436),IF(E436=0,1,E436),IF(F436=0,1,F436))),2)</f>
        <v>0</v>
      </c>
      <c r="H436" s="65"/>
    </row>
    <row r="437" spans="1:8" x14ac:dyDescent="0.2">
      <c r="C437" s="71"/>
      <c r="D437" s="125"/>
      <c r="E437" s="72" t="s">
        <v>583</v>
      </c>
      <c r="F437" s="73" t="s">
        <v>584</v>
      </c>
      <c r="G437" s="74">
        <f>G430</f>
        <v>710.13000000000011</v>
      </c>
      <c r="H437" s="75" t="s">
        <v>17</v>
      </c>
    </row>
    <row r="438" spans="1:8" ht="24" customHeight="1" x14ac:dyDescent="0.2">
      <c r="A438" s="187" t="str">
        <f>BASE!A69</f>
        <v>9.1.3</v>
      </c>
      <c r="B438" s="236" t="str">
        <f>BASE!D69</f>
        <v>APLICAÇÃO MANUAL DE TINTA LÁTEX ACRÍLICA EM PAREDE EXTERNAS DE CASAS, DUAS DEMÃOS. AF_11/2016</v>
      </c>
      <c r="C438" s="237"/>
      <c r="D438" s="238"/>
      <c r="H438" s="65"/>
    </row>
    <row r="439" spans="1:8" x14ac:dyDescent="0.2">
      <c r="B439" s="66" t="s">
        <v>579</v>
      </c>
      <c r="C439" s="66" t="s">
        <v>48</v>
      </c>
      <c r="D439" s="66" t="s">
        <v>580</v>
      </c>
      <c r="E439" s="66" t="s">
        <v>581</v>
      </c>
      <c r="F439" s="66" t="s">
        <v>582</v>
      </c>
      <c r="G439" s="66" t="s">
        <v>583</v>
      </c>
      <c r="H439" s="65"/>
    </row>
    <row r="440" spans="1:8" x14ac:dyDescent="0.2">
      <c r="B440" s="67"/>
      <c r="C440" s="68">
        <f>G437</f>
        <v>710.13000000000011</v>
      </c>
      <c r="D440" s="68"/>
      <c r="E440" s="68"/>
      <c r="F440" s="169"/>
      <c r="G440" s="69">
        <f t="shared" ref="G440" si="54">ROUND(IF(PRODUCT(IF(C440=0,1,C440),IF(D440=0,1,D440),IF(E440=0,1,E440),IF(F440=0,1,F440))=1,0,PRODUCT(IF(C440=0,1,C440),IF(D440=0,1,D440),IF(E440=0,1,E440),IF(F440=0,1,F440))),2)</f>
        <v>710.13</v>
      </c>
      <c r="H440" s="65"/>
    </row>
    <row r="441" spans="1:8" x14ac:dyDescent="0.2">
      <c r="B441" s="67"/>
      <c r="C441" s="68"/>
      <c r="D441" s="68"/>
      <c r="E441" s="68"/>
      <c r="F441" s="68"/>
      <c r="G441" s="69">
        <f t="shared" ref="G441" si="55">ROUND(IF(PRODUCT(IF(C441=0,1,C441),IF(D441=0,1,D441),IF(E441=0,1,E441),IF(F441=0,1,F441))=1,0,PRODUCT(IF(C441=0,1,C441),IF(D441=0,1,D441),IF(E441=0,1,E441),IF(F441=0,1,F441))),2)</f>
        <v>0</v>
      </c>
      <c r="H441" s="65"/>
    </row>
    <row r="442" spans="1:8" x14ac:dyDescent="0.2">
      <c r="C442" s="71"/>
      <c r="D442" s="125"/>
      <c r="E442" s="72" t="s">
        <v>583</v>
      </c>
      <c r="F442" s="73" t="s">
        <v>584</v>
      </c>
      <c r="G442" s="74">
        <f>SUM(G440:G441)</f>
        <v>710.13</v>
      </c>
      <c r="H442" s="75" t="s">
        <v>17</v>
      </c>
    </row>
    <row r="443" spans="1:8" ht="24" customHeight="1" x14ac:dyDescent="0.2">
      <c r="A443" s="187" t="str">
        <f>BASE!A70</f>
        <v>9.1.4</v>
      </c>
      <c r="B443" s="236" t="str">
        <f>BASE!D70</f>
        <v>APLICAÇÃO MANUAL DE PINTURA COM TINTA TEXTURIZADA ACRÍLICA EM PAREDES EXTERNAS DE CASAS, DUAS CORES. AF_06/2014</v>
      </c>
      <c r="C443" s="237"/>
      <c r="D443" s="238"/>
      <c r="H443" s="65"/>
    </row>
    <row r="444" spans="1:8" x14ac:dyDescent="0.2">
      <c r="B444" s="66" t="s">
        <v>579</v>
      </c>
      <c r="C444" s="66" t="s">
        <v>48</v>
      </c>
      <c r="D444" s="66" t="s">
        <v>580</v>
      </c>
      <c r="E444" s="66" t="s">
        <v>581</v>
      </c>
      <c r="F444" s="66" t="s">
        <v>582</v>
      </c>
      <c r="G444" s="66" t="s">
        <v>583</v>
      </c>
      <c r="H444" s="65"/>
    </row>
    <row r="445" spans="1:8" x14ac:dyDescent="0.2">
      <c r="B445" s="67"/>
      <c r="C445" s="68"/>
      <c r="D445" s="68">
        <v>7.1</v>
      </c>
      <c r="E445" s="68">
        <v>5.0999999999999996</v>
      </c>
      <c r="F445" s="169"/>
      <c r="G445" s="69">
        <f t="shared" ref="G445" si="56">ROUND(IF(PRODUCT(IF(C445=0,1,C445),IF(D445=0,1,D445),IF(E445=0,1,E445),IF(F445=0,1,F445))=1,0,PRODUCT(IF(C445=0,1,C445),IF(D445=0,1,D445),IF(E445=0,1,E445),IF(F445=0,1,F445))),2)</f>
        <v>36.21</v>
      </c>
      <c r="H445" s="65"/>
    </row>
    <row r="446" spans="1:8" x14ac:dyDescent="0.2">
      <c r="B446" s="67"/>
      <c r="C446" s="68"/>
      <c r="D446" s="68"/>
      <c r="E446" s="68"/>
      <c r="F446" s="68"/>
      <c r="G446" s="69">
        <f t="shared" ref="G446" si="57">ROUND(IF(PRODUCT(IF(C446=0,1,C446),IF(D446=0,1,D446),IF(E446=0,1,E446),IF(F446=0,1,F446))=1,0,PRODUCT(IF(C446=0,1,C446),IF(D446=0,1,D446),IF(E446=0,1,E446),IF(F446=0,1,F446))),2)</f>
        <v>0</v>
      </c>
      <c r="H446" s="65"/>
    </row>
    <row r="447" spans="1:8" x14ac:dyDescent="0.2">
      <c r="C447" s="71"/>
      <c r="D447" s="125"/>
      <c r="E447" s="72" t="s">
        <v>583</v>
      </c>
      <c r="F447" s="73" t="s">
        <v>584</v>
      </c>
      <c r="G447" s="74">
        <f>SUM(G445:G446)</f>
        <v>36.21</v>
      </c>
      <c r="H447" s="75" t="s">
        <v>17</v>
      </c>
    </row>
    <row r="448" spans="1:8" x14ac:dyDescent="0.2">
      <c r="C448" s="71"/>
      <c r="D448" s="125"/>
      <c r="E448" s="188"/>
      <c r="F448" s="189"/>
      <c r="G448" s="167"/>
      <c r="H448" s="63"/>
    </row>
    <row r="449" spans="1:8" x14ac:dyDescent="0.2">
      <c r="A449" s="139" t="s">
        <v>269</v>
      </c>
      <c r="B449" s="158" t="s">
        <v>489</v>
      </c>
      <c r="C449" s="230"/>
      <c r="D449" s="231"/>
      <c r="E449" s="231"/>
      <c r="F449" s="231"/>
      <c r="G449" s="231"/>
      <c r="H449" s="232"/>
    </row>
    <row r="450" spans="1:8" ht="24" customHeight="1" x14ac:dyDescent="0.2">
      <c r="A450" s="125" t="s">
        <v>492</v>
      </c>
      <c r="B450" s="233" t="s">
        <v>493</v>
      </c>
      <c r="C450" s="234"/>
      <c r="D450" s="235"/>
      <c r="H450" s="65"/>
    </row>
    <row r="451" spans="1:8" x14ac:dyDescent="0.2">
      <c r="B451" s="66" t="s">
        <v>579</v>
      </c>
      <c r="C451" s="66" t="s">
        <v>48</v>
      </c>
      <c r="D451" s="66" t="s">
        <v>580</v>
      </c>
      <c r="E451" s="66" t="s">
        <v>581</v>
      </c>
      <c r="F451" s="66" t="s">
        <v>582</v>
      </c>
      <c r="G451" s="66" t="s">
        <v>583</v>
      </c>
      <c r="H451" s="65"/>
    </row>
    <row r="452" spans="1:8" x14ac:dyDescent="0.2">
      <c r="B452" s="67" t="s">
        <v>599</v>
      </c>
      <c r="C452" s="68">
        <v>1</v>
      </c>
      <c r="D452" s="68"/>
      <c r="E452" s="68"/>
      <c r="F452" s="68"/>
      <c r="G452" s="101">
        <v>1</v>
      </c>
      <c r="H452" s="65"/>
    </row>
    <row r="453" spans="1:8" x14ac:dyDescent="0.2">
      <c r="B453" s="67" t="s">
        <v>591</v>
      </c>
      <c r="C453" s="68">
        <v>1</v>
      </c>
      <c r="D453" s="68"/>
      <c r="E453" s="68"/>
      <c r="F453" s="68"/>
      <c r="G453" s="101">
        <v>1</v>
      </c>
      <c r="H453" s="65"/>
    </row>
    <row r="454" spans="1:8" x14ac:dyDescent="0.2">
      <c r="B454" s="67"/>
      <c r="C454" s="68">
        <v>1</v>
      </c>
      <c r="D454" s="68"/>
      <c r="E454" s="68"/>
      <c r="F454" s="68"/>
      <c r="G454" s="101">
        <v>1</v>
      </c>
      <c r="H454" s="65"/>
    </row>
    <row r="455" spans="1:8" x14ac:dyDescent="0.2">
      <c r="B455" s="67" t="s">
        <v>618</v>
      </c>
      <c r="C455" s="68">
        <v>3</v>
      </c>
      <c r="D455" s="68"/>
      <c r="E455" s="68"/>
      <c r="F455" s="68"/>
      <c r="G455" s="101">
        <v>3</v>
      </c>
      <c r="H455" s="65"/>
    </row>
    <row r="456" spans="1:8" x14ac:dyDescent="0.2">
      <c r="B456" s="67" t="s">
        <v>590</v>
      </c>
      <c r="C456" s="68">
        <v>1</v>
      </c>
      <c r="D456" s="68"/>
      <c r="E456" s="68"/>
      <c r="F456" s="68"/>
      <c r="G456" s="101">
        <v>1</v>
      </c>
      <c r="H456" s="65"/>
    </row>
    <row r="457" spans="1:8" x14ac:dyDescent="0.2">
      <c r="B457" s="67" t="s">
        <v>586</v>
      </c>
      <c r="C457" s="68">
        <v>1</v>
      </c>
      <c r="D457" s="68"/>
      <c r="E457" s="68"/>
      <c r="F457" s="68"/>
      <c r="G457" s="101">
        <v>1</v>
      </c>
      <c r="H457" s="65"/>
    </row>
    <row r="458" spans="1:8" x14ac:dyDescent="0.2">
      <c r="B458" s="67" t="s">
        <v>592</v>
      </c>
      <c r="C458" s="68">
        <v>1</v>
      </c>
      <c r="D458" s="68"/>
      <c r="E458" s="68"/>
      <c r="F458" s="68"/>
      <c r="G458" s="101">
        <v>1</v>
      </c>
      <c r="H458" s="65"/>
    </row>
    <row r="459" spans="1:8" x14ac:dyDescent="0.2">
      <c r="B459" s="67" t="s">
        <v>633</v>
      </c>
      <c r="C459" s="68">
        <v>1</v>
      </c>
      <c r="D459" s="68"/>
      <c r="E459" s="68"/>
      <c r="F459" s="68"/>
      <c r="G459" s="101">
        <v>1</v>
      </c>
      <c r="H459" s="65"/>
    </row>
    <row r="460" spans="1:8" x14ac:dyDescent="0.2">
      <c r="B460" s="67" t="s">
        <v>592</v>
      </c>
      <c r="C460" s="68">
        <v>1</v>
      </c>
      <c r="D460" s="68"/>
      <c r="E460" s="68"/>
      <c r="F460" s="68"/>
      <c r="G460" s="101">
        <v>1</v>
      </c>
      <c r="H460" s="65"/>
    </row>
    <row r="461" spans="1:8" x14ac:dyDescent="0.2">
      <c r="B461" s="67" t="s">
        <v>603</v>
      </c>
      <c r="C461" s="68">
        <v>2</v>
      </c>
      <c r="D461" s="68"/>
      <c r="E461" s="68"/>
      <c r="F461" s="68"/>
      <c r="G461" s="101">
        <v>2</v>
      </c>
      <c r="H461" s="65"/>
    </row>
    <row r="462" spans="1:8" x14ac:dyDescent="0.2">
      <c r="B462" s="67" t="s">
        <v>604</v>
      </c>
      <c r="C462" s="68">
        <v>2</v>
      </c>
      <c r="D462" s="68"/>
      <c r="E462" s="68"/>
      <c r="F462" s="68"/>
      <c r="G462" s="101">
        <v>2</v>
      </c>
      <c r="H462" s="65"/>
    </row>
    <row r="463" spans="1:8" x14ac:dyDescent="0.2">
      <c r="B463" s="67" t="s">
        <v>634</v>
      </c>
      <c r="C463" s="68">
        <v>3</v>
      </c>
      <c r="D463" s="68"/>
      <c r="E463" s="68"/>
      <c r="F463" s="68"/>
      <c r="G463" s="101">
        <v>3</v>
      </c>
      <c r="H463" s="65"/>
    </row>
    <row r="464" spans="1:8" x14ac:dyDescent="0.2">
      <c r="B464" s="67" t="s">
        <v>589</v>
      </c>
      <c r="C464" s="68">
        <v>1</v>
      </c>
      <c r="D464" s="68"/>
      <c r="E464" s="68"/>
      <c r="F464" s="68"/>
      <c r="G464" s="101">
        <v>1</v>
      </c>
      <c r="H464" s="65"/>
    </row>
    <row r="465" spans="1:8" x14ac:dyDescent="0.2">
      <c r="B465" s="67"/>
      <c r="C465" s="70"/>
      <c r="D465" s="70"/>
      <c r="E465" s="70"/>
      <c r="F465" s="70"/>
      <c r="G465" s="69">
        <f t="shared" ref="G465" si="58">ROUND(IF(PRODUCT(IF(C465=0,1,C465),IF(D465=0,1,D465),IF(E465=0,1,E465),IF(F465=0,1,F465))=1,0,PRODUCT(IF(C465=0,1,C465),IF(D465=0,1,D465),IF(E465=0,1,E465),IF(F465=0,1,F465))),2)</f>
        <v>0</v>
      </c>
      <c r="H465" s="65"/>
    </row>
    <row r="466" spans="1:8" x14ac:dyDescent="0.2">
      <c r="C466" s="71"/>
      <c r="D466" s="125"/>
      <c r="E466" s="72" t="s">
        <v>583</v>
      </c>
      <c r="F466" s="73" t="s">
        <v>584</v>
      </c>
      <c r="G466" s="74">
        <f>SUM(G452:G465)</f>
        <v>19</v>
      </c>
      <c r="H466" s="75" t="s">
        <v>206</v>
      </c>
    </row>
    <row r="467" spans="1:8" ht="35.1" customHeight="1" x14ac:dyDescent="0.2">
      <c r="A467" s="125" t="s">
        <v>494</v>
      </c>
      <c r="B467" s="233" t="s">
        <v>495</v>
      </c>
      <c r="C467" s="234"/>
      <c r="D467" s="235"/>
      <c r="H467" s="65"/>
    </row>
    <row r="468" spans="1:8" x14ac:dyDescent="0.2">
      <c r="B468" s="66" t="s">
        <v>579</v>
      </c>
      <c r="C468" s="66" t="s">
        <v>48</v>
      </c>
      <c r="D468" s="66" t="s">
        <v>580</v>
      </c>
      <c r="E468" s="66" t="s">
        <v>581</v>
      </c>
      <c r="F468" s="66" t="s">
        <v>582</v>
      </c>
      <c r="G468" s="66" t="s">
        <v>583</v>
      </c>
      <c r="H468" s="65"/>
    </row>
    <row r="469" spans="1:8" x14ac:dyDescent="0.2">
      <c r="B469" s="67" t="s">
        <v>593</v>
      </c>
      <c r="C469" s="68"/>
      <c r="D469" s="68">
        <v>20</v>
      </c>
      <c r="E469" s="68"/>
      <c r="F469" s="68"/>
      <c r="G469" s="101">
        <f t="shared" ref="G469:G470" si="59">ROUND(IF(PRODUCT(IF(C469=0,1,C469),IF(D469=0,1,D469),IF(E469=0,1,E469),IF(F469=0,1,F469))=1,0,PRODUCT(IF(C469=0,1,C469),IF(D469=0,1,D469),IF(E469=0,1,E469),IF(F469=0,1,F469))),2)</f>
        <v>20</v>
      </c>
      <c r="H469" s="65"/>
    </row>
    <row r="470" spans="1:8" x14ac:dyDescent="0.2">
      <c r="B470" s="67"/>
      <c r="C470" s="70"/>
      <c r="D470" s="70"/>
      <c r="E470" s="70"/>
      <c r="F470" s="70"/>
      <c r="G470" s="69">
        <f t="shared" si="59"/>
        <v>0</v>
      </c>
      <c r="H470" s="65"/>
    </row>
    <row r="471" spans="1:8" x14ac:dyDescent="0.2">
      <c r="C471" s="71"/>
      <c r="D471" s="125"/>
      <c r="E471" s="72" t="s">
        <v>583</v>
      </c>
      <c r="F471" s="73" t="s">
        <v>584</v>
      </c>
      <c r="G471" s="74">
        <f>SUM(G469:G470)</f>
        <v>20</v>
      </c>
      <c r="H471" s="75" t="s">
        <v>106</v>
      </c>
    </row>
    <row r="472" spans="1:8" ht="24" customHeight="1" x14ac:dyDescent="0.2">
      <c r="A472" s="125" t="s">
        <v>496</v>
      </c>
      <c r="B472" s="233" t="s">
        <v>497</v>
      </c>
      <c r="C472" s="234"/>
      <c r="D472" s="235"/>
      <c r="H472" s="65"/>
    </row>
    <row r="473" spans="1:8" x14ac:dyDescent="0.2">
      <c r="B473" s="66" t="s">
        <v>579</v>
      </c>
      <c r="C473" s="66" t="s">
        <v>48</v>
      </c>
      <c r="D473" s="66" t="s">
        <v>580</v>
      </c>
      <c r="E473" s="66" t="s">
        <v>581</v>
      </c>
      <c r="F473" s="66" t="s">
        <v>582</v>
      </c>
      <c r="G473" s="66" t="s">
        <v>583</v>
      </c>
      <c r="H473" s="65"/>
    </row>
    <row r="474" spans="1:8" x14ac:dyDescent="0.2">
      <c r="B474" s="67" t="s">
        <v>611</v>
      </c>
      <c r="C474" s="68">
        <v>1</v>
      </c>
      <c r="D474" s="68"/>
      <c r="E474" s="68"/>
      <c r="F474" s="68"/>
      <c r="G474" s="101">
        <f>SUM(C474:F474)</f>
        <v>1</v>
      </c>
      <c r="H474" s="65"/>
    </row>
    <row r="475" spans="1:8" x14ac:dyDescent="0.2">
      <c r="B475" s="67"/>
      <c r="C475" s="70"/>
      <c r="D475" s="70"/>
      <c r="E475" s="70"/>
      <c r="F475" s="70"/>
      <c r="G475" s="69">
        <f t="shared" ref="G475" si="60">ROUND(IF(PRODUCT(IF(C475=0,1,C475),IF(D475=0,1,D475),IF(E475=0,1,E475),IF(F475=0,1,F475))=1,0,PRODUCT(IF(C475=0,1,C475),IF(D475=0,1,D475),IF(E475=0,1,E475),IF(F475=0,1,F475))),2)</f>
        <v>0</v>
      </c>
      <c r="H475" s="65"/>
    </row>
    <row r="476" spans="1:8" x14ac:dyDescent="0.2">
      <c r="C476" s="71"/>
      <c r="D476" s="125"/>
      <c r="E476" s="72" t="s">
        <v>583</v>
      </c>
      <c r="F476" s="73" t="s">
        <v>584</v>
      </c>
      <c r="G476" s="74">
        <f>SUM(G474:G475)</f>
        <v>1</v>
      </c>
      <c r="H476" s="75" t="s">
        <v>48</v>
      </c>
    </row>
    <row r="477" spans="1:8" x14ac:dyDescent="0.2">
      <c r="A477" s="125" t="s">
        <v>498</v>
      </c>
      <c r="B477" s="233" t="s">
        <v>499</v>
      </c>
      <c r="C477" s="234"/>
      <c r="D477" s="235"/>
      <c r="H477" s="65"/>
    </row>
    <row r="478" spans="1:8" x14ac:dyDescent="0.2">
      <c r="B478" s="66" t="s">
        <v>579</v>
      </c>
      <c r="C478" s="66" t="s">
        <v>48</v>
      </c>
      <c r="D478" s="66" t="s">
        <v>580</v>
      </c>
      <c r="E478" s="66" t="s">
        <v>581</v>
      </c>
      <c r="F478" s="66" t="s">
        <v>582</v>
      </c>
      <c r="G478" s="66" t="s">
        <v>583</v>
      </c>
      <c r="H478" s="65"/>
    </row>
    <row r="479" spans="1:8" x14ac:dyDescent="0.2">
      <c r="B479" s="67" t="s">
        <v>611</v>
      </c>
      <c r="C479" s="68">
        <v>2</v>
      </c>
      <c r="D479" s="68"/>
      <c r="E479" s="68"/>
      <c r="F479" s="68"/>
      <c r="G479" s="101">
        <f>SUM(C479:F479)</f>
        <v>2</v>
      </c>
      <c r="H479" s="65"/>
    </row>
    <row r="480" spans="1:8" x14ac:dyDescent="0.2">
      <c r="B480" s="67"/>
      <c r="C480" s="70"/>
      <c r="D480" s="70"/>
      <c r="E480" s="70"/>
      <c r="F480" s="70"/>
      <c r="G480" s="69">
        <f t="shared" ref="G480" si="61">ROUND(IF(PRODUCT(IF(C480=0,1,C480),IF(D480=0,1,D480),IF(E480=0,1,E480),IF(F480=0,1,F480))=1,0,PRODUCT(IF(C480=0,1,C480),IF(D480=0,1,D480),IF(E480=0,1,E480),IF(F480=0,1,F480))),2)</f>
        <v>0</v>
      </c>
      <c r="H480" s="65"/>
    </row>
    <row r="481" spans="1:8" x14ac:dyDescent="0.2">
      <c r="C481" s="71"/>
      <c r="D481" s="125"/>
      <c r="E481" s="72" t="s">
        <v>583</v>
      </c>
      <c r="F481" s="73" t="s">
        <v>584</v>
      </c>
      <c r="G481" s="74">
        <f>SUM(G479:G480)</f>
        <v>2</v>
      </c>
      <c r="H481" s="75" t="s">
        <v>48</v>
      </c>
    </row>
    <row r="482" spans="1:8" ht="24" customHeight="1" x14ac:dyDescent="0.2">
      <c r="A482" s="125" t="s">
        <v>500</v>
      </c>
      <c r="B482" s="233" t="s">
        <v>501</v>
      </c>
      <c r="C482" s="234"/>
      <c r="D482" s="235"/>
      <c r="H482" s="65"/>
    </row>
    <row r="483" spans="1:8" x14ac:dyDescent="0.2">
      <c r="B483" s="66" t="s">
        <v>579</v>
      </c>
      <c r="C483" s="66" t="s">
        <v>48</v>
      </c>
      <c r="D483" s="66" t="s">
        <v>580</v>
      </c>
      <c r="E483" s="66" t="s">
        <v>581</v>
      </c>
      <c r="F483" s="66" t="s">
        <v>582</v>
      </c>
      <c r="G483" s="66" t="s">
        <v>583</v>
      </c>
      <c r="H483" s="65"/>
    </row>
    <row r="484" spans="1:8" x14ac:dyDescent="0.2">
      <c r="B484" s="67" t="s">
        <v>586</v>
      </c>
      <c r="C484" s="68">
        <v>1</v>
      </c>
      <c r="D484" s="68"/>
      <c r="E484" s="68"/>
      <c r="F484" s="68"/>
      <c r="G484" s="101">
        <v>1</v>
      </c>
      <c r="H484" s="65"/>
    </row>
    <row r="485" spans="1:8" x14ac:dyDescent="0.2">
      <c r="B485" s="67" t="s">
        <v>603</v>
      </c>
      <c r="C485" s="68">
        <v>1</v>
      </c>
      <c r="D485" s="68"/>
      <c r="E485" s="68"/>
      <c r="F485" s="68"/>
      <c r="G485" s="101">
        <v>1</v>
      </c>
      <c r="H485" s="65"/>
    </row>
    <row r="486" spans="1:8" x14ac:dyDescent="0.2">
      <c r="B486" s="67" t="s">
        <v>587</v>
      </c>
      <c r="C486" s="68">
        <v>2</v>
      </c>
      <c r="D486" s="68"/>
      <c r="E486" s="68"/>
      <c r="F486" s="68"/>
      <c r="G486" s="101">
        <f t="shared" ref="G486:G488" si="62">ROUND(IF(PRODUCT(IF(C486=0,1,C486),IF(D486=0,1,D486),IF(E486=0,1,E486),IF(F486=0,1,F486))=1,0,PRODUCT(IF(C486=0,1,C486),IF(D486=0,1,D486),IF(E486=0,1,E486),IF(F486=0,1,F486))),2)</f>
        <v>2</v>
      </c>
      <c r="H486" s="65"/>
    </row>
    <row r="487" spans="1:8" x14ac:dyDescent="0.2">
      <c r="B487" s="67" t="s">
        <v>590</v>
      </c>
      <c r="C487" s="68"/>
      <c r="D487" s="68"/>
      <c r="E487" s="68"/>
      <c r="F487" s="68"/>
      <c r="G487" s="101">
        <f t="shared" si="62"/>
        <v>0</v>
      </c>
      <c r="H487" s="65"/>
    </row>
    <row r="488" spans="1:8" x14ac:dyDescent="0.2">
      <c r="B488" s="67"/>
      <c r="C488" s="70"/>
      <c r="D488" s="70"/>
      <c r="E488" s="70"/>
      <c r="F488" s="70"/>
      <c r="G488" s="69">
        <f t="shared" si="62"/>
        <v>0</v>
      </c>
      <c r="H488" s="65"/>
    </row>
    <row r="489" spans="1:8" x14ac:dyDescent="0.2">
      <c r="C489" s="71"/>
      <c r="D489" s="125"/>
      <c r="E489" s="72" t="s">
        <v>583</v>
      </c>
      <c r="F489" s="73" t="s">
        <v>584</v>
      </c>
      <c r="G489" s="74">
        <f>SUM(G484:G488)</f>
        <v>4</v>
      </c>
      <c r="H489" s="75" t="s">
        <v>48</v>
      </c>
    </row>
    <row r="490" spans="1:8" ht="36" customHeight="1" x14ac:dyDescent="0.2">
      <c r="A490" s="125" t="s">
        <v>502</v>
      </c>
      <c r="B490" s="233" t="s">
        <v>503</v>
      </c>
      <c r="C490" s="234"/>
      <c r="D490" s="235"/>
      <c r="H490" s="65"/>
    </row>
    <row r="491" spans="1:8" x14ac:dyDescent="0.2">
      <c r="B491" s="66" t="s">
        <v>579</v>
      </c>
      <c r="C491" s="66" t="s">
        <v>48</v>
      </c>
      <c r="D491" s="66" t="s">
        <v>580</v>
      </c>
      <c r="E491" s="66" t="s">
        <v>581</v>
      </c>
      <c r="F491" s="66" t="s">
        <v>582</v>
      </c>
      <c r="G491" s="66" t="s">
        <v>583</v>
      </c>
      <c r="H491" s="65"/>
    </row>
    <row r="492" spans="1:8" x14ac:dyDescent="0.2">
      <c r="B492" s="67" t="s">
        <v>611</v>
      </c>
      <c r="C492" s="68">
        <v>1</v>
      </c>
      <c r="D492" s="68"/>
      <c r="E492" s="68"/>
      <c r="F492" s="68"/>
      <c r="G492" s="101">
        <v>1</v>
      </c>
      <c r="H492" s="65"/>
    </row>
    <row r="493" spans="1:8" x14ac:dyDescent="0.2">
      <c r="B493" s="67"/>
      <c r="C493" s="70"/>
      <c r="D493" s="70"/>
      <c r="E493" s="70"/>
      <c r="F493" s="70"/>
      <c r="G493" s="69">
        <f t="shared" ref="G493" si="63">ROUND(IF(PRODUCT(IF(C493=0,1,C493),IF(D493=0,1,D493),IF(E493=0,1,E493),IF(F493=0,1,F493))=1,0,PRODUCT(IF(C493=0,1,C493),IF(D493=0,1,D493),IF(E493=0,1,E493),IF(F493=0,1,F493))),2)</f>
        <v>0</v>
      </c>
      <c r="H493" s="65"/>
    </row>
    <row r="494" spans="1:8" x14ac:dyDescent="0.2">
      <c r="C494" s="71"/>
      <c r="D494" s="125"/>
      <c r="E494" s="72" t="s">
        <v>583</v>
      </c>
      <c r="F494" s="73" t="s">
        <v>584</v>
      </c>
      <c r="G494" s="74">
        <f>SUM(G492:G493)</f>
        <v>1</v>
      </c>
      <c r="H494" s="75" t="s">
        <v>48</v>
      </c>
    </row>
    <row r="495" spans="1:8" ht="24" customHeight="1" x14ac:dyDescent="0.2">
      <c r="A495" s="125" t="s">
        <v>506</v>
      </c>
      <c r="B495" s="233" t="s">
        <v>635</v>
      </c>
      <c r="C495" s="234"/>
      <c r="D495" s="235"/>
      <c r="H495" s="65"/>
    </row>
    <row r="496" spans="1:8" x14ac:dyDescent="0.2">
      <c r="B496" s="66" t="s">
        <v>579</v>
      </c>
      <c r="C496" s="66" t="s">
        <v>48</v>
      </c>
      <c r="D496" s="66" t="s">
        <v>580</v>
      </c>
      <c r="E496" s="66" t="s">
        <v>581</v>
      </c>
      <c r="F496" s="66" t="s">
        <v>582</v>
      </c>
      <c r="G496" s="66" t="s">
        <v>583</v>
      </c>
      <c r="H496" s="65"/>
    </row>
    <row r="497" spans="1:8" x14ac:dyDescent="0.2">
      <c r="B497" s="67" t="s">
        <v>603</v>
      </c>
      <c r="C497" s="68">
        <v>1</v>
      </c>
      <c r="D497" s="68"/>
      <c r="E497" s="68"/>
      <c r="F497" s="68"/>
      <c r="G497" s="101">
        <v>1</v>
      </c>
      <c r="H497" s="65"/>
    </row>
    <row r="498" spans="1:8" x14ac:dyDescent="0.2">
      <c r="B498" s="67" t="s">
        <v>604</v>
      </c>
      <c r="C498" s="68">
        <v>1</v>
      </c>
      <c r="D498" s="68"/>
      <c r="E498" s="68"/>
      <c r="F498" s="68"/>
      <c r="G498" s="101">
        <v>1</v>
      </c>
      <c r="H498" s="65"/>
    </row>
    <row r="499" spans="1:8" x14ac:dyDescent="0.2">
      <c r="B499" s="67" t="s">
        <v>634</v>
      </c>
      <c r="C499" s="68">
        <v>1</v>
      </c>
      <c r="D499" s="68"/>
      <c r="E499" s="68"/>
      <c r="F499" s="68"/>
      <c r="G499" s="101">
        <v>1</v>
      </c>
      <c r="H499" s="65"/>
    </row>
    <row r="500" spans="1:8" x14ac:dyDescent="0.2">
      <c r="B500" s="67"/>
      <c r="C500" s="70"/>
      <c r="D500" s="70"/>
      <c r="E500" s="70"/>
      <c r="F500" s="70"/>
      <c r="G500" s="69">
        <f t="shared" ref="G500" si="64">ROUND(IF(PRODUCT(IF(C500=0,1,C500),IF(D500=0,1,D500),IF(E500=0,1,E500),IF(F500=0,1,F500))=1,0,PRODUCT(IF(C500=0,1,C500),IF(D500=0,1,D500),IF(E500=0,1,E500),IF(F500=0,1,F500))),2)</f>
        <v>0</v>
      </c>
      <c r="H500" s="65"/>
    </row>
    <row r="501" spans="1:8" x14ac:dyDescent="0.2">
      <c r="C501" s="71"/>
      <c r="D501" s="125"/>
      <c r="E501" s="72" t="s">
        <v>583</v>
      </c>
      <c r="F501" s="73" t="s">
        <v>584</v>
      </c>
      <c r="G501" s="74">
        <f>SUM(G497:G500)</f>
        <v>3</v>
      </c>
      <c r="H501" s="75" t="s">
        <v>206</v>
      </c>
    </row>
    <row r="502" spans="1:8" ht="24" customHeight="1" x14ac:dyDescent="0.2">
      <c r="A502" s="125" t="s">
        <v>509</v>
      </c>
      <c r="B502" s="233" t="s">
        <v>636</v>
      </c>
      <c r="C502" s="234"/>
      <c r="D502" s="235"/>
      <c r="H502" s="65"/>
    </row>
    <row r="503" spans="1:8" x14ac:dyDescent="0.2">
      <c r="B503" s="66" t="s">
        <v>579</v>
      </c>
      <c r="C503" s="66" t="s">
        <v>48</v>
      </c>
      <c r="D503" s="66" t="s">
        <v>580</v>
      </c>
      <c r="E503" s="66" t="s">
        <v>581</v>
      </c>
      <c r="F503" s="66" t="s">
        <v>582</v>
      </c>
      <c r="G503" s="66" t="s">
        <v>583</v>
      </c>
      <c r="H503" s="65"/>
    </row>
    <row r="504" spans="1:8" x14ac:dyDescent="0.2">
      <c r="B504" s="67" t="s">
        <v>637</v>
      </c>
      <c r="C504" s="68">
        <v>1</v>
      </c>
      <c r="D504" s="68"/>
      <c r="E504" s="68"/>
      <c r="F504" s="68"/>
      <c r="G504" s="101">
        <v>1</v>
      </c>
      <c r="H504" s="65"/>
    </row>
    <row r="505" spans="1:8" x14ac:dyDescent="0.2">
      <c r="B505" s="67" t="s">
        <v>618</v>
      </c>
      <c r="C505" s="68">
        <v>1</v>
      </c>
      <c r="D505" s="68"/>
      <c r="E505" s="68"/>
      <c r="F505" s="68"/>
      <c r="G505" s="101">
        <v>1</v>
      </c>
      <c r="H505" s="65"/>
    </row>
    <row r="506" spans="1:8" x14ac:dyDescent="0.2">
      <c r="B506" s="67" t="s">
        <v>586</v>
      </c>
      <c r="C506" s="68">
        <v>1</v>
      </c>
      <c r="D506" s="68"/>
      <c r="E506" s="68"/>
      <c r="F506" s="68"/>
      <c r="G506" s="101">
        <v>1</v>
      </c>
      <c r="H506" s="65"/>
    </row>
    <row r="507" spans="1:8" x14ac:dyDescent="0.2">
      <c r="B507" s="67" t="s">
        <v>590</v>
      </c>
      <c r="C507" s="68">
        <v>1</v>
      </c>
      <c r="D507" s="68"/>
      <c r="E507" s="68"/>
      <c r="F507" s="68"/>
      <c r="G507" s="101">
        <v>1</v>
      </c>
      <c r="H507" s="65"/>
    </row>
    <row r="508" spans="1:8" x14ac:dyDescent="0.2">
      <c r="B508" s="67" t="s">
        <v>592</v>
      </c>
      <c r="C508" s="68">
        <v>1</v>
      </c>
      <c r="D508" s="68"/>
      <c r="E508" s="68"/>
      <c r="F508" s="68"/>
      <c r="G508" s="101">
        <v>1</v>
      </c>
      <c r="H508" s="65"/>
    </row>
    <row r="509" spans="1:8" x14ac:dyDescent="0.2">
      <c r="B509" s="67" t="s">
        <v>633</v>
      </c>
      <c r="C509" s="68">
        <v>1</v>
      </c>
      <c r="D509" s="68"/>
      <c r="E509" s="68"/>
      <c r="F509" s="68"/>
      <c r="G509" s="101">
        <v>1</v>
      </c>
      <c r="H509" s="65"/>
    </row>
    <row r="510" spans="1:8" x14ac:dyDescent="0.2">
      <c r="B510" s="67" t="s">
        <v>592</v>
      </c>
      <c r="C510" s="68">
        <v>1</v>
      </c>
      <c r="D510" s="68"/>
      <c r="E510" s="68"/>
      <c r="F510" s="68"/>
      <c r="G510" s="101">
        <v>1</v>
      </c>
      <c r="H510" s="65"/>
    </row>
    <row r="511" spans="1:8" x14ac:dyDescent="0.2">
      <c r="B511" s="67"/>
      <c r="C511" s="70"/>
      <c r="D511" s="70"/>
      <c r="E511" s="70"/>
      <c r="F511" s="70"/>
      <c r="G511" s="69">
        <f t="shared" ref="G511" si="65">ROUND(IF(PRODUCT(IF(C511=0,1,C511),IF(D511=0,1,D511),IF(E511=0,1,E511),IF(F511=0,1,F511))=1,0,PRODUCT(IF(C511=0,1,C511),IF(D511=0,1,D511),IF(E511=0,1,E511),IF(F511=0,1,F511))),2)</f>
        <v>0</v>
      </c>
      <c r="H511" s="65"/>
    </row>
    <row r="512" spans="1:8" x14ac:dyDescent="0.2">
      <c r="C512" s="71"/>
      <c r="D512" s="125"/>
      <c r="E512" s="72" t="s">
        <v>583</v>
      </c>
      <c r="F512" s="73" t="s">
        <v>584</v>
      </c>
      <c r="G512" s="74">
        <f>SUM(G504:G511)</f>
        <v>7</v>
      </c>
      <c r="H512" s="75" t="s">
        <v>206</v>
      </c>
    </row>
    <row r="513" spans="1:8" ht="24" customHeight="1" x14ac:dyDescent="0.2">
      <c r="A513" s="125" t="s">
        <v>512</v>
      </c>
      <c r="B513" s="233" t="s">
        <v>277</v>
      </c>
      <c r="C513" s="234"/>
      <c r="D513" s="235"/>
      <c r="H513" s="65"/>
    </row>
    <row r="514" spans="1:8" x14ac:dyDescent="0.2">
      <c r="B514" s="66" t="s">
        <v>579</v>
      </c>
      <c r="C514" s="66" t="s">
        <v>48</v>
      </c>
      <c r="D514" s="66" t="s">
        <v>580</v>
      </c>
      <c r="E514" s="66" t="s">
        <v>581</v>
      </c>
      <c r="F514" s="66" t="s">
        <v>582</v>
      </c>
      <c r="G514" s="66" t="s">
        <v>583</v>
      </c>
      <c r="H514" s="65"/>
    </row>
    <row r="515" spans="1:8" x14ac:dyDescent="0.2">
      <c r="B515" s="67" t="s">
        <v>591</v>
      </c>
      <c r="C515" s="68">
        <v>1</v>
      </c>
      <c r="D515" s="68"/>
      <c r="E515" s="68"/>
      <c r="F515" s="68"/>
      <c r="G515" s="101">
        <v>1</v>
      </c>
      <c r="H515" s="65"/>
    </row>
    <row r="516" spans="1:8" x14ac:dyDescent="0.2">
      <c r="B516" s="67"/>
      <c r="C516" s="68">
        <v>1</v>
      </c>
      <c r="D516" s="68"/>
      <c r="E516" s="68"/>
      <c r="F516" s="68"/>
      <c r="G516" s="101">
        <v>1</v>
      </c>
      <c r="H516" s="65"/>
    </row>
    <row r="517" spans="1:8" x14ac:dyDescent="0.2">
      <c r="B517" s="67" t="s">
        <v>618</v>
      </c>
      <c r="C517" s="68">
        <v>1</v>
      </c>
      <c r="D517" s="68"/>
      <c r="E517" s="68"/>
      <c r="F517" s="68"/>
      <c r="G517" s="101">
        <v>1</v>
      </c>
      <c r="H517" s="65"/>
    </row>
    <row r="518" spans="1:8" x14ac:dyDescent="0.2">
      <c r="B518" s="67" t="s">
        <v>603</v>
      </c>
      <c r="C518" s="68">
        <v>1</v>
      </c>
      <c r="D518" s="68"/>
      <c r="E518" s="68"/>
      <c r="F518" s="68"/>
      <c r="G518" s="101">
        <v>1</v>
      </c>
      <c r="H518" s="65"/>
    </row>
    <row r="519" spans="1:8" x14ac:dyDescent="0.2">
      <c r="B519" s="67" t="s">
        <v>604</v>
      </c>
      <c r="C519" s="68">
        <v>1</v>
      </c>
      <c r="D519" s="68"/>
      <c r="E519" s="68"/>
      <c r="F519" s="68"/>
      <c r="G519" s="101">
        <v>1</v>
      </c>
      <c r="H519" s="65"/>
    </row>
    <row r="520" spans="1:8" x14ac:dyDescent="0.2">
      <c r="B520" s="67" t="s">
        <v>587</v>
      </c>
      <c r="C520" s="68">
        <v>1</v>
      </c>
      <c r="D520" s="68"/>
      <c r="E520" s="68"/>
      <c r="F520" s="68"/>
      <c r="G520" s="101">
        <v>1</v>
      </c>
      <c r="H520" s="65"/>
    </row>
    <row r="521" spans="1:8" x14ac:dyDescent="0.2">
      <c r="B521" s="67"/>
      <c r="C521" s="70"/>
      <c r="D521" s="70"/>
      <c r="E521" s="70"/>
      <c r="F521" s="70"/>
      <c r="G521" s="69">
        <f t="shared" ref="G521" si="66">ROUND(IF(PRODUCT(IF(C521=0,1,C521),IF(D521=0,1,D521),IF(E521=0,1,E521),IF(F521=0,1,F521))=1,0,PRODUCT(IF(C521=0,1,C521),IF(D521=0,1,D521),IF(E521=0,1,E521),IF(F521=0,1,F521))),2)</f>
        <v>0</v>
      </c>
      <c r="H521" s="65"/>
    </row>
    <row r="522" spans="1:8" x14ac:dyDescent="0.2">
      <c r="C522" s="71"/>
      <c r="D522" s="125"/>
      <c r="E522" s="72" t="s">
        <v>583</v>
      </c>
      <c r="F522" s="73" t="s">
        <v>584</v>
      </c>
      <c r="G522" s="74">
        <f>SUM(G515:G521)</f>
        <v>6</v>
      </c>
      <c r="H522" s="75" t="s">
        <v>206</v>
      </c>
    </row>
    <row r="523" spans="1:8" ht="33" customHeight="1" x14ac:dyDescent="0.2">
      <c r="A523" s="125" t="s">
        <v>515</v>
      </c>
      <c r="B523" s="233" t="s">
        <v>516</v>
      </c>
      <c r="C523" s="234"/>
      <c r="D523" s="235"/>
      <c r="H523" s="65"/>
    </row>
    <row r="524" spans="1:8" x14ac:dyDescent="0.2">
      <c r="B524" s="66" t="s">
        <v>579</v>
      </c>
      <c r="C524" s="66" t="s">
        <v>48</v>
      </c>
      <c r="D524" s="66" t="s">
        <v>580</v>
      </c>
      <c r="E524" s="66" t="s">
        <v>581</v>
      </c>
      <c r="F524" s="66" t="s">
        <v>582</v>
      </c>
      <c r="G524" s="66" t="s">
        <v>583</v>
      </c>
      <c r="H524" s="65"/>
    </row>
    <row r="525" spans="1:8" x14ac:dyDescent="0.2">
      <c r="B525" s="67" t="s">
        <v>593</v>
      </c>
      <c r="C525" s="68"/>
      <c r="D525" s="68">
        <v>43</v>
      </c>
      <c r="E525" s="68"/>
      <c r="F525" s="68"/>
      <c r="G525" s="101">
        <f t="shared" ref="G525:G526" si="67">ROUND(IF(PRODUCT(IF(C525=0,1,C525),IF(D525=0,1,D525),IF(E525=0,1,E525),IF(F525=0,1,F525))=1,0,PRODUCT(IF(C525=0,1,C525),IF(D525=0,1,D525),IF(E525=0,1,E525),IF(F525=0,1,F525))),2)</f>
        <v>43</v>
      </c>
      <c r="H525" s="65"/>
    </row>
    <row r="526" spans="1:8" x14ac:dyDescent="0.2">
      <c r="B526" s="67"/>
      <c r="C526" s="70"/>
      <c r="D526" s="70"/>
      <c r="E526" s="70"/>
      <c r="F526" s="70"/>
      <c r="G526" s="69">
        <f t="shared" si="67"/>
        <v>0</v>
      </c>
      <c r="H526" s="65"/>
    </row>
    <row r="527" spans="1:8" x14ac:dyDescent="0.2">
      <c r="C527" s="71"/>
      <c r="D527" s="125"/>
      <c r="E527" s="72" t="s">
        <v>583</v>
      </c>
      <c r="F527" s="73" t="s">
        <v>584</v>
      </c>
      <c r="G527" s="74">
        <f>SUM(G525:G526)</f>
        <v>43</v>
      </c>
      <c r="H527" s="75" t="s">
        <v>106</v>
      </c>
    </row>
    <row r="528" spans="1:8" ht="33" customHeight="1" x14ac:dyDescent="0.2">
      <c r="A528" s="125" t="s">
        <v>517</v>
      </c>
      <c r="B528" s="233" t="s">
        <v>518</v>
      </c>
      <c r="C528" s="234"/>
      <c r="D528" s="235"/>
      <c r="H528" s="65"/>
    </row>
    <row r="529" spans="1:8" x14ac:dyDescent="0.2">
      <c r="B529" s="66" t="s">
        <v>579</v>
      </c>
      <c r="C529" s="66" t="s">
        <v>48</v>
      </c>
      <c r="D529" s="66" t="s">
        <v>580</v>
      </c>
      <c r="E529" s="66" t="s">
        <v>581</v>
      </c>
      <c r="F529" s="66" t="s">
        <v>582</v>
      </c>
      <c r="G529" s="66" t="s">
        <v>583</v>
      </c>
      <c r="H529" s="65"/>
    </row>
    <row r="530" spans="1:8" x14ac:dyDescent="0.2">
      <c r="B530" s="67" t="s">
        <v>593</v>
      </c>
      <c r="C530" s="68"/>
      <c r="D530" s="68">
        <v>23</v>
      </c>
      <c r="E530" s="68"/>
      <c r="F530" s="68"/>
      <c r="G530" s="101">
        <f t="shared" ref="G530:G531" si="68">ROUND(IF(PRODUCT(IF(C530=0,1,C530),IF(D530=0,1,D530),IF(E530=0,1,E530),IF(F530=0,1,F530))=1,0,PRODUCT(IF(C530=0,1,C530),IF(D530=0,1,D530),IF(E530=0,1,E530),IF(F530=0,1,F530))),2)</f>
        <v>23</v>
      </c>
      <c r="H530" s="65"/>
    </row>
    <row r="531" spans="1:8" x14ac:dyDescent="0.2">
      <c r="B531" s="67"/>
      <c r="C531" s="70"/>
      <c r="D531" s="70"/>
      <c r="E531" s="70"/>
      <c r="F531" s="70"/>
      <c r="G531" s="69">
        <f t="shared" si="68"/>
        <v>0</v>
      </c>
      <c r="H531" s="65"/>
    </row>
    <row r="532" spans="1:8" x14ac:dyDescent="0.2">
      <c r="C532" s="71"/>
      <c r="D532" s="125"/>
      <c r="E532" s="72" t="s">
        <v>583</v>
      </c>
      <c r="F532" s="73" t="s">
        <v>584</v>
      </c>
      <c r="G532" s="74">
        <f>SUM(G530:G531)</f>
        <v>23</v>
      </c>
      <c r="H532" s="75" t="s">
        <v>106</v>
      </c>
    </row>
    <row r="533" spans="1:8" ht="24" customHeight="1" x14ac:dyDescent="0.2">
      <c r="A533" s="125" t="s">
        <v>519</v>
      </c>
      <c r="B533" s="233" t="s">
        <v>520</v>
      </c>
      <c r="C533" s="234"/>
      <c r="D533" s="235"/>
      <c r="H533" s="65"/>
    </row>
    <row r="534" spans="1:8" x14ac:dyDescent="0.2">
      <c r="B534" s="66" t="s">
        <v>579</v>
      </c>
      <c r="C534" s="66" t="s">
        <v>48</v>
      </c>
      <c r="D534" s="66" t="s">
        <v>580</v>
      </c>
      <c r="E534" s="66" t="s">
        <v>581</v>
      </c>
      <c r="F534" s="66" t="s">
        <v>582</v>
      </c>
      <c r="G534" s="66" t="s">
        <v>583</v>
      </c>
      <c r="H534" s="65"/>
    </row>
    <row r="535" spans="1:8" x14ac:dyDescent="0.2">
      <c r="B535" s="67" t="s">
        <v>593</v>
      </c>
      <c r="C535" s="68">
        <v>6</v>
      </c>
      <c r="D535" s="68"/>
      <c r="E535" s="68"/>
      <c r="F535" s="68"/>
      <c r="G535" s="69">
        <f t="shared" ref="G535:G536" si="69">ROUND(IF(PRODUCT(IF(C535=0,1,C535),IF(D535=0,1,D535),IF(E535=0,1,E535),IF(F535=0,1,F535))=1,0,PRODUCT(IF(C535=0,1,C535),IF(D535=0,1,D535),IF(E535=0,1,E535),IF(F535=0,1,F535))),2)</f>
        <v>6</v>
      </c>
      <c r="H535" s="65"/>
    </row>
    <row r="536" spans="1:8" x14ac:dyDescent="0.2">
      <c r="B536" s="67"/>
      <c r="C536" s="70"/>
      <c r="D536" s="70"/>
      <c r="E536" s="70"/>
      <c r="F536" s="70"/>
      <c r="G536" s="69">
        <f t="shared" si="69"/>
        <v>0</v>
      </c>
      <c r="H536" s="65"/>
    </row>
    <row r="537" spans="1:8" x14ac:dyDescent="0.2">
      <c r="C537" s="71"/>
      <c r="D537" s="125"/>
      <c r="E537" s="72" t="s">
        <v>583</v>
      </c>
      <c r="F537" s="73" t="s">
        <v>584</v>
      </c>
      <c r="G537" s="74">
        <f>SUM(G535:G536)</f>
        <v>6</v>
      </c>
      <c r="H537" s="75" t="s">
        <v>48</v>
      </c>
    </row>
    <row r="538" spans="1:8" ht="24" customHeight="1" x14ac:dyDescent="0.2">
      <c r="A538" s="125" t="s">
        <v>523</v>
      </c>
      <c r="B538" s="233" t="s">
        <v>638</v>
      </c>
      <c r="C538" s="234"/>
      <c r="D538" s="235"/>
      <c r="H538" s="65"/>
    </row>
    <row r="539" spans="1:8" x14ac:dyDescent="0.2">
      <c r="B539" s="66" t="s">
        <v>579</v>
      </c>
      <c r="C539" s="66" t="s">
        <v>48</v>
      </c>
      <c r="D539" s="66" t="s">
        <v>580</v>
      </c>
      <c r="E539" s="66" t="s">
        <v>581</v>
      </c>
      <c r="F539" s="66" t="s">
        <v>582</v>
      </c>
      <c r="G539" s="66" t="s">
        <v>583</v>
      </c>
      <c r="H539" s="65"/>
    </row>
    <row r="540" spans="1:8" x14ac:dyDescent="0.2">
      <c r="B540" s="67" t="s">
        <v>618</v>
      </c>
      <c r="C540" s="68">
        <v>1</v>
      </c>
      <c r="D540" s="68"/>
      <c r="E540" s="68"/>
      <c r="F540" s="68"/>
      <c r="G540" s="101">
        <v>1</v>
      </c>
      <c r="H540" s="65"/>
    </row>
    <row r="541" spans="1:8" x14ac:dyDescent="0.2">
      <c r="B541" s="67" t="s">
        <v>592</v>
      </c>
      <c r="C541" s="68">
        <v>1</v>
      </c>
      <c r="D541" s="68"/>
      <c r="E541" s="68"/>
      <c r="F541" s="68"/>
      <c r="G541" s="101">
        <v>1</v>
      </c>
      <c r="H541" s="65"/>
    </row>
    <row r="542" spans="1:8" x14ac:dyDescent="0.2">
      <c r="B542" s="67" t="s">
        <v>633</v>
      </c>
      <c r="C542" s="68">
        <v>1</v>
      </c>
      <c r="D542" s="68"/>
      <c r="E542" s="68"/>
      <c r="F542" s="68"/>
      <c r="G542" s="101">
        <v>1</v>
      </c>
      <c r="H542" s="65"/>
    </row>
    <row r="543" spans="1:8" x14ac:dyDescent="0.2">
      <c r="B543" s="67" t="s">
        <v>592</v>
      </c>
      <c r="C543" s="68">
        <v>1</v>
      </c>
      <c r="D543" s="68"/>
      <c r="E543" s="68"/>
      <c r="F543" s="68"/>
      <c r="G543" s="101">
        <v>1</v>
      </c>
      <c r="H543" s="65"/>
    </row>
    <row r="544" spans="1:8" x14ac:dyDescent="0.2">
      <c r="B544" s="67"/>
      <c r="C544" s="70"/>
      <c r="D544" s="70"/>
      <c r="E544" s="70"/>
      <c r="F544" s="70"/>
      <c r="G544" s="69">
        <f t="shared" ref="G544" si="70">ROUND(IF(PRODUCT(IF(C544=0,1,C544),IF(D544=0,1,D544),IF(E544=0,1,E544),IF(F544=0,1,F544))=1,0,PRODUCT(IF(C544=0,1,C544),IF(D544=0,1,D544),IF(E544=0,1,E544),IF(F544=0,1,F544))),2)</f>
        <v>0</v>
      </c>
      <c r="H544" s="65"/>
    </row>
    <row r="545" spans="1:8" x14ac:dyDescent="0.2">
      <c r="C545" s="71"/>
      <c r="D545" s="125"/>
      <c r="E545" s="72" t="s">
        <v>583</v>
      </c>
      <c r="F545" s="73" t="s">
        <v>584</v>
      </c>
      <c r="G545" s="74">
        <f>SUM(G540:G544)</f>
        <v>4</v>
      </c>
      <c r="H545" s="75" t="s">
        <v>48</v>
      </c>
    </row>
    <row r="546" spans="1:8" ht="24" customHeight="1" x14ac:dyDescent="0.2">
      <c r="A546" s="125" t="str">
        <f>BASE!A88</f>
        <v>10.3.2</v>
      </c>
      <c r="B546" s="233" t="str">
        <f>BASE!D88</f>
        <v>BANCADA/BANCA/PIA DE ACO INOXIDAVEL (AISI 430) COM 1 CUBA CENTRAL, COM VALVULA, LISA (SEM ESCORREDOR), DE *0,55 X 1,20* M</v>
      </c>
      <c r="C546" s="234"/>
      <c r="D546" s="235"/>
      <c r="H546" s="65"/>
    </row>
    <row r="547" spans="1:8" x14ac:dyDescent="0.2">
      <c r="B547" s="66" t="s">
        <v>579</v>
      </c>
      <c r="C547" s="66" t="s">
        <v>48</v>
      </c>
      <c r="D547" s="66" t="s">
        <v>580</v>
      </c>
      <c r="E547" s="66" t="s">
        <v>581</v>
      </c>
      <c r="F547" s="66" t="s">
        <v>582</v>
      </c>
      <c r="G547" s="66" t="s">
        <v>583</v>
      </c>
      <c r="H547" s="65"/>
    </row>
    <row r="548" spans="1:8" x14ac:dyDescent="0.2">
      <c r="B548" s="67" t="s">
        <v>599</v>
      </c>
      <c r="C548" s="68">
        <v>1</v>
      </c>
      <c r="D548" s="68"/>
      <c r="E548" s="68"/>
      <c r="F548" s="68"/>
      <c r="G548" s="101">
        <v>1</v>
      </c>
      <c r="H548" s="65"/>
    </row>
    <row r="549" spans="1:8" x14ac:dyDescent="0.2">
      <c r="B549" s="67" t="s">
        <v>586</v>
      </c>
      <c r="C549" s="68">
        <v>1</v>
      </c>
      <c r="D549" s="68"/>
      <c r="E549" s="68"/>
      <c r="F549" s="68"/>
      <c r="G549" s="101">
        <v>1</v>
      </c>
      <c r="H549" s="65"/>
    </row>
    <row r="550" spans="1:8" x14ac:dyDescent="0.2">
      <c r="B550" s="67"/>
      <c r="C550" s="70"/>
      <c r="D550" s="70"/>
      <c r="E550" s="70"/>
      <c r="F550" s="70"/>
      <c r="G550" s="69">
        <f t="shared" ref="G550" si="71">ROUND(IF(PRODUCT(IF(C550=0,1,C550),IF(D550=0,1,D550),IF(E550=0,1,E550),IF(F550=0,1,F550))=1,0,PRODUCT(IF(C550=0,1,C550),IF(D550=0,1,D550),IF(E550=0,1,E550),IF(F550=0,1,F550))),2)</f>
        <v>0</v>
      </c>
      <c r="H550" s="65"/>
    </row>
    <row r="551" spans="1:8" x14ac:dyDescent="0.2">
      <c r="C551" s="71"/>
      <c r="D551" s="125"/>
      <c r="E551" s="72" t="s">
        <v>583</v>
      </c>
      <c r="F551" s="73" t="s">
        <v>584</v>
      </c>
      <c r="G551" s="74">
        <f>SUM(G548:G550)</f>
        <v>2</v>
      </c>
      <c r="H551" s="75" t="s">
        <v>48</v>
      </c>
    </row>
    <row r="552" spans="1:8" ht="35.1" customHeight="1" x14ac:dyDescent="0.2">
      <c r="A552" s="125" t="str">
        <f>BASE!A89</f>
        <v>10.3.3</v>
      </c>
      <c r="B552" s="233" t="str">
        <f>BASE!D89</f>
        <v>BANCADA GRANITO CINZA, 50 X 60 CM, INCL. CUBA DE EMBUTIR OVAL LOUÇA BRANCA 35 X 50 CM, VÁLVULA METAL CROMADO, SIFÃO FLEXÍVEL PVC, ENGATE 30 CM FLEXÍVEL PLÁSTICO E TORNEIRA CROMADA DE MESA, PADRÃO POPULAR - FORNEC. E INSTALAÇÃO. AF_01/2020</v>
      </c>
      <c r="C552" s="234"/>
      <c r="D552" s="235"/>
      <c r="H552" s="65"/>
    </row>
    <row r="553" spans="1:8" x14ac:dyDescent="0.2">
      <c r="B553" s="66" t="s">
        <v>579</v>
      </c>
      <c r="C553" s="66" t="s">
        <v>48</v>
      </c>
      <c r="D553" s="66" t="s">
        <v>580</v>
      </c>
      <c r="E553" s="66" t="s">
        <v>581</v>
      </c>
      <c r="F553" s="66" t="s">
        <v>582</v>
      </c>
      <c r="G553" s="66" t="s">
        <v>583</v>
      </c>
      <c r="H553" s="65"/>
    </row>
    <row r="554" spans="1:8" x14ac:dyDescent="0.2">
      <c r="B554" s="67" t="s">
        <v>603</v>
      </c>
      <c r="C554" s="68">
        <v>3</v>
      </c>
      <c r="D554" s="68"/>
      <c r="E554" s="68"/>
      <c r="F554" s="68"/>
      <c r="G554" s="69">
        <f t="shared" ref="G554:G557" si="72">ROUND(IF(PRODUCT(IF(C554=0,1,C554),IF(D554=0,1,D554),IF(E554=0,1,E554),IF(F554=0,1,F554))=1,0,PRODUCT(IF(C554=0,1,C554),IF(D554=0,1,D554),IF(E554=0,1,E554),IF(F554=0,1,F554))),2)</f>
        <v>3</v>
      </c>
      <c r="H554" s="65"/>
    </row>
    <row r="555" spans="1:8" x14ac:dyDescent="0.2">
      <c r="B555" s="67" t="s">
        <v>604</v>
      </c>
      <c r="C555" s="68"/>
      <c r="D555" s="68"/>
      <c r="E555" s="68"/>
      <c r="F555" s="68"/>
      <c r="G555" s="69">
        <f t="shared" si="72"/>
        <v>0</v>
      </c>
      <c r="H555" s="65"/>
    </row>
    <row r="556" spans="1:8" x14ac:dyDescent="0.2">
      <c r="B556" s="67" t="s">
        <v>587</v>
      </c>
      <c r="C556" s="68"/>
      <c r="D556" s="68"/>
      <c r="E556" s="68"/>
      <c r="F556" s="68"/>
      <c r="G556" s="69">
        <f t="shared" si="72"/>
        <v>0</v>
      </c>
      <c r="H556" s="65"/>
    </row>
    <row r="557" spans="1:8" x14ac:dyDescent="0.2">
      <c r="B557" s="67"/>
      <c r="C557" s="70"/>
      <c r="D557" s="70"/>
      <c r="E557" s="70"/>
      <c r="F557" s="70"/>
      <c r="G557" s="69">
        <f t="shared" si="72"/>
        <v>0</v>
      </c>
      <c r="H557" s="65"/>
    </row>
    <row r="558" spans="1:8" x14ac:dyDescent="0.2">
      <c r="C558" s="71"/>
      <c r="D558" s="125"/>
      <c r="E558" s="72" t="s">
        <v>583</v>
      </c>
      <c r="F558" s="73" t="s">
        <v>584</v>
      </c>
      <c r="G558" s="74">
        <f>SUM(G554:G557)</f>
        <v>3</v>
      </c>
      <c r="H558" s="75" t="s">
        <v>48</v>
      </c>
    </row>
    <row r="559" spans="1:8" ht="24" customHeight="1" x14ac:dyDescent="0.2">
      <c r="A559" s="125" t="str">
        <f>BASE!A90</f>
        <v>10.3.4</v>
      </c>
      <c r="B559" s="233" t="str">
        <f>BASE!D90</f>
        <v>VASO SANITÁRIO SIFONADO COM CAIXA ACOPLADA LOUÇA BRANCA - FORNECIMENTO E INSTALAÇÃO. AF_12/2013</v>
      </c>
      <c r="C559" s="234"/>
      <c r="D559" s="235"/>
      <c r="H559" s="65"/>
    </row>
    <row r="560" spans="1:8" x14ac:dyDescent="0.2">
      <c r="B560" s="66" t="s">
        <v>579</v>
      </c>
      <c r="C560" s="66" t="s">
        <v>48</v>
      </c>
      <c r="D560" s="66" t="s">
        <v>580</v>
      </c>
      <c r="E560" s="66" t="s">
        <v>581</v>
      </c>
      <c r="F560" s="66" t="s">
        <v>582</v>
      </c>
      <c r="G560" s="66" t="s">
        <v>583</v>
      </c>
      <c r="H560" s="65"/>
    </row>
    <row r="561" spans="1:8" x14ac:dyDescent="0.2">
      <c r="B561" s="67" t="s">
        <v>603</v>
      </c>
      <c r="C561" s="68">
        <v>3</v>
      </c>
      <c r="D561" s="68"/>
      <c r="E561" s="68"/>
      <c r="F561" s="68"/>
      <c r="G561" s="69">
        <f t="shared" ref="G561:G564" si="73">ROUND(IF(PRODUCT(IF(C561=0,1,C561),IF(D561=0,1,D561),IF(E561=0,1,E561),IF(F561=0,1,F561))=1,0,PRODUCT(IF(C561=0,1,C561),IF(D561=0,1,D561),IF(E561=0,1,E561),IF(F561=0,1,F561))),2)</f>
        <v>3</v>
      </c>
      <c r="H561" s="65"/>
    </row>
    <row r="562" spans="1:8" x14ac:dyDescent="0.2">
      <c r="B562" s="67" t="s">
        <v>604</v>
      </c>
      <c r="C562" s="68"/>
      <c r="D562" s="68"/>
      <c r="E562" s="68"/>
      <c r="F562" s="68"/>
      <c r="G562" s="69">
        <f t="shared" si="73"/>
        <v>0</v>
      </c>
      <c r="H562" s="65"/>
    </row>
    <row r="563" spans="1:8" x14ac:dyDescent="0.2">
      <c r="B563" s="67" t="s">
        <v>587</v>
      </c>
      <c r="C563" s="68"/>
      <c r="D563" s="68"/>
      <c r="E563" s="68"/>
      <c r="F563" s="68"/>
      <c r="G563" s="69">
        <f t="shared" si="73"/>
        <v>0</v>
      </c>
      <c r="H563" s="65"/>
    </row>
    <row r="564" spans="1:8" x14ac:dyDescent="0.2">
      <c r="B564" s="67"/>
      <c r="C564" s="70"/>
      <c r="D564" s="70"/>
      <c r="E564" s="70"/>
      <c r="F564" s="70"/>
      <c r="G564" s="69">
        <f t="shared" si="73"/>
        <v>0</v>
      </c>
      <c r="H564" s="65"/>
    </row>
    <row r="565" spans="1:8" x14ac:dyDescent="0.2">
      <c r="C565" s="71"/>
      <c r="D565" s="125"/>
      <c r="E565" s="72" t="s">
        <v>583</v>
      </c>
      <c r="F565" s="73" t="s">
        <v>584</v>
      </c>
      <c r="G565" s="74">
        <f>SUM(G561:G564)</f>
        <v>3</v>
      </c>
      <c r="H565" s="75" t="s">
        <v>48</v>
      </c>
    </row>
    <row r="566" spans="1:8" ht="24" customHeight="1" x14ac:dyDescent="0.2">
      <c r="A566" s="125" t="str">
        <f>BASE!A91</f>
        <v>10.3.5</v>
      </c>
      <c r="B566" s="233" t="str">
        <f>BASE!D91</f>
        <v>SABONETEIRA PLASTICA TIPO DISPENSER PARA SABONETE LIQUIDO COM RESERVATORIO 800 A 1500 ML, INCLUSO FIXAÇÃO. AF_10/2016</v>
      </c>
      <c r="C566" s="234"/>
      <c r="D566" s="235"/>
      <c r="H566" s="65"/>
    </row>
    <row r="567" spans="1:8" x14ac:dyDescent="0.2">
      <c r="B567" s="66" t="s">
        <v>579</v>
      </c>
      <c r="C567" s="66" t="s">
        <v>48</v>
      </c>
      <c r="D567" s="66" t="s">
        <v>580</v>
      </c>
      <c r="E567" s="66" t="s">
        <v>581</v>
      </c>
      <c r="F567" s="66" t="s">
        <v>582</v>
      </c>
      <c r="G567" s="66" t="s">
        <v>583</v>
      </c>
      <c r="H567" s="65"/>
    </row>
    <row r="568" spans="1:8" x14ac:dyDescent="0.2">
      <c r="B568" s="67" t="s">
        <v>637</v>
      </c>
      <c r="C568" s="68">
        <v>1</v>
      </c>
      <c r="D568" s="68"/>
      <c r="E568" s="68"/>
      <c r="F568" s="68"/>
      <c r="G568" s="101">
        <v>1</v>
      </c>
      <c r="H568" s="65"/>
    </row>
    <row r="569" spans="1:8" x14ac:dyDescent="0.2">
      <c r="B569" s="67" t="s">
        <v>591</v>
      </c>
      <c r="C569" s="68">
        <v>1</v>
      </c>
      <c r="D569" s="68"/>
      <c r="E569" s="68"/>
      <c r="F569" s="68"/>
      <c r="G569" s="101">
        <v>1</v>
      </c>
      <c r="H569" s="65"/>
    </row>
    <row r="570" spans="1:8" x14ac:dyDescent="0.2">
      <c r="B570" s="67"/>
      <c r="C570" s="68">
        <v>1</v>
      </c>
      <c r="D570" s="68"/>
      <c r="E570" s="68"/>
      <c r="F570" s="68"/>
      <c r="G570" s="101">
        <v>1</v>
      </c>
      <c r="H570" s="65"/>
    </row>
    <row r="571" spans="1:8" x14ac:dyDescent="0.2">
      <c r="B571" s="67" t="s">
        <v>618</v>
      </c>
      <c r="C571" s="68">
        <v>1</v>
      </c>
      <c r="D571" s="68"/>
      <c r="E571" s="68"/>
      <c r="F571" s="68"/>
      <c r="G571" s="101">
        <v>1</v>
      </c>
      <c r="H571" s="65"/>
    </row>
    <row r="572" spans="1:8" x14ac:dyDescent="0.2">
      <c r="B572" s="67" t="s">
        <v>592</v>
      </c>
      <c r="C572" s="68">
        <v>1</v>
      </c>
      <c r="D572" s="68"/>
      <c r="E572" s="68"/>
      <c r="F572" s="68"/>
      <c r="G572" s="101">
        <v>1</v>
      </c>
      <c r="H572" s="65"/>
    </row>
    <row r="573" spans="1:8" x14ac:dyDescent="0.2">
      <c r="B573" s="67" t="s">
        <v>633</v>
      </c>
      <c r="C573" s="68">
        <v>1</v>
      </c>
      <c r="D573" s="68"/>
      <c r="E573" s="68"/>
      <c r="F573" s="68"/>
      <c r="G573" s="101">
        <v>1</v>
      </c>
      <c r="H573" s="65"/>
    </row>
    <row r="574" spans="1:8" x14ac:dyDescent="0.2">
      <c r="B574" s="67" t="s">
        <v>592</v>
      </c>
      <c r="C574" s="68">
        <v>1</v>
      </c>
      <c r="D574" s="68"/>
      <c r="E574" s="68"/>
      <c r="F574" s="68"/>
      <c r="G574" s="101">
        <v>1</v>
      </c>
      <c r="H574" s="65"/>
    </row>
    <row r="575" spans="1:8" x14ac:dyDescent="0.2">
      <c r="B575" s="67" t="s">
        <v>603</v>
      </c>
      <c r="C575" s="68">
        <v>1</v>
      </c>
      <c r="D575" s="68"/>
      <c r="E575" s="68"/>
      <c r="F575" s="68"/>
      <c r="G575" s="101">
        <v>1</v>
      </c>
      <c r="H575" s="65"/>
    </row>
    <row r="576" spans="1:8" x14ac:dyDescent="0.2">
      <c r="B576" s="67" t="s">
        <v>604</v>
      </c>
      <c r="C576" s="68">
        <v>1</v>
      </c>
      <c r="D576" s="68"/>
      <c r="E576" s="68"/>
      <c r="F576" s="68"/>
      <c r="G576" s="101">
        <v>1</v>
      </c>
      <c r="H576" s="65"/>
    </row>
    <row r="577" spans="1:8" x14ac:dyDescent="0.2">
      <c r="B577" s="67" t="s">
        <v>587</v>
      </c>
      <c r="C577" s="68">
        <v>1</v>
      </c>
      <c r="D577" s="68"/>
      <c r="E577" s="68"/>
      <c r="F577" s="68"/>
      <c r="G577" s="101">
        <v>1</v>
      </c>
      <c r="H577" s="65"/>
    </row>
    <row r="578" spans="1:8" x14ac:dyDescent="0.2">
      <c r="B578" s="67"/>
      <c r="C578" s="70"/>
      <c r="D578" s="70"/>
      <c r="E578" s="70"/>
      <c r="F578" s="70"/>
      <c r="G578" s="69">
        <f t="shared" ref="G578" si="74">ROUND(IF(PRODUCT(IF(C578=0,1,C578),IF(D578=0,1,D578),IF(E578=0,1,E578),IF(F578=0,1,F578))=1,0,PRODUCT(IF(C578=0,1,C578),IF(D578=0,1,D578),IF(E578=0,1,E578),IF(F578=0,1,F578))),2)</f>
        <v>0</v>
      </c>
      <c r="H578" s="65"/>
    </row>
    <row r="579" spans="1:8" x14ac:dyDescent="0.2">
      <c r="C579" s="71"/>
      <c r="D579" s="125"/>
      <c r="E579" s="72" t="s">
        <v>583</v>
      </c>
      <c r="F579" s="73" t="s">
        <v>584</v>
      </c>
      <c r="G579" s="74">
        <f>SUM(G568:G578)</f>
        <v>10</v>
      </c>
      <c r="H579" s="75" t="s">
        <v>48</v>
      </c>
    </row>
    <row r="580" spans="1:8" x14ac:dyDescent="0.2">
      <c r="A580" s="125" t="str">
        <f>BASE!A92</f>
        <v>10.3.6</v>
      </c>
      <c r="B580" s="233" t="str">
        <f>BASE!D92</f>
        <v>TOALHEIRO PLASTICO TIPO DISPENSER PARA PAPEL TOALHA INTERFOLHADO</v>
      </c>
      <c r="C580" s="234"/>
      <c r="D580" s="235"/>
      <c r="H580" s="65"/>
    </row>
    <row r="581" spans="1:8" ht="12.75" customHeight="1" x14ac:dyDescent="0.2">
      <c r="B581" s="66" t="s">
        <v>579</v>
      </c>
      <c r="C581" s="66" t="s">
        <v>48</v>
      </c>
      <c r="D581" s="66" t="s">
        <v>580</v>
      </c>
      <c r="E581" s="66" t="s">
        <v>581</v>
      </c>
      <c r="F581" s="66" t="s">
        <v>582</v>
      </c>
      <c r="G581" s="66" t="s">
        <v>583</v>
      </c>
      <c r="H581" s="65"/>
    </row>
    <row r="582" spans="1:8" x14ac:dyDescent="0.2">
      <c r="B582" s="67" t="s">
        <v>637</v>
      </c>
      <c r="C582" s="68">
        <v>1</v>
      </c>
      <c r="D582" s="68"/>
      <c r="E582" s="68"/>
      <c r="F582" s="68"/>
      <c r="G582" s="101">
        <v>1</v>
      </c>
      <c r="H582" s="65"/>
    </row>
    <row r="583" spans="1:8" x14ac:dyDescent="0.2">
      <c r="B583" s="67" t="s">
        <v>591</v>
      </c>
      <c r="C583" s="68">
        <v>1</v>
      </c>
      <c r="D583" s="68"/>
      <c r="E583" s="68"/>
      <c r="F583" s="68"/>
      <c r="G583" s="101">
        <v>1</v>
      </c>
      <c r="H583" s="65"/>
    </row>
    <row r="584" spans="1:8" x14ac:dyDescent="0.2">
      <c r="B584" s="67"/>
      <c r="C584" s="68">
        <v>1</v>
      </c>
      <c r="D584" s="68"/>
      <c r="E584" s="68"/>
      <c r="F584" s="68"/>
      <c r="G584" s="101">
        <v>1</v>
      </c>
      <c r="H584" s="65"/>
    </row>
    <row r="585" spans="1:8" x14ac:dyDescent="0.2">
      <c r="B585" s="67" t="s">
        <v>618</v>
      </c>
      <c r="C585" s="68">
        <v>1</v>
      </c>
      <c r="D585" s="68"/>
      <c r="E585" s="68"/>
      <c r="F585" s="68"/>
      <c r="G585" s="101">
        <v>1</v>
      </c>
      <c r="H585" s="65"/>
    </row>
    <row r="586" spans="1:8" x14ac:dyDescent="0.2">
      <c r="B586" s="67" t="s">
        <v>592</v>
      </c>
      <c r="C586" s="68">
        <v>1</v>
      </c>
      <c r="D586" s="68"/>
      <c r="E586" s="68"/>
      <c r="F586" s="68"/>
      <c r="G586" s="101">
        <v>1</v>
      </c>
      <c r="H586" s="65"/>
    </row>
    <row r="587" spans="1:8" x14ac:dyDescent="0.2">
      <c r="B587" s="67" t="s">
        <v>633</v>
      </c>
      <c r="C587" s="68">
        <v>1</v>
      </c>
      <c r="D587" s="68"/>
      <c r="E587" s="68"/>
      <c r="F587" s="68"/>
      <c r="G587" s="101">
        <v>1</v>
      </c>
      <c r="H587" s="65"/>
    </row>
    <row r="588" spans="1:8" x14ac:dyDescent="0.2">
      <c r="B588" s="67" t="s">
        <v>592</v>
      </c>
      <c r="C588" s="68">
        <v>1</v>
      </c>
      <c r="D588" s="68"/>
      <c r="E588" s="68"/>
      <c r="F588" s="68"/>
      <c r="G588" s="101">
        <v>1</v>
      </c>
      <c r="H588" s="65"/>
    </row>
    <row r="589" spans="1:8" x14ac:dyDescent="0.2">
      <c r="B589" s="67" t="s">
        <v>603</v>
      </c>
      <c r="C589" s="68">
        <v>1</v>
      </c>
      <c r="D589" s="68"/>
      <c r="E589" s="68"/>
      <c r="F589" s="68"/>
      <c r="G589" s="101">
        <v>1</v>
      </c>
      <c r="H589" s="65"/>
    </row>
    <row r="590" spans="1:8" x14ac:dyDescent="0.2">
      <c r="B590" s="67" t="s">
        <v>604</v>
      </c>
      <c r="C590" s="68">
        <v>1</v>
      </c>
      <c r="D590" s="68"/>
      <c r="E590" s="68"/>
      <c r="F590" s="68"/>
      <c r="G590" s="101">
        <v>1</v>
      </c>
      <c r="H590" s="65"/>
    </row>
    <row r="591" spans="1:8" x14ac:dyDescent="0.2">
      <c r="B591" s="67" t="s">
        <v>587</v>
      </c>
      <c r="C591" s="68">
        <v>1</v>
      </c>
      <c r="D591" s="68"/>
      <c r="E591" s="68"/>
      <c r="F591" s="68"/>
      <c r="G591" s="101">
        <v>1</v>
      </c>
      <c r="H591" s="65"/>
    </row>
    <row r="592" spans="1:8" x14ac:dyDescent="0.2">
      <c r="B592" s="67"/>
      <c r="C592" s="70"/>
      <c r="D592" s="70"/>
      <c r="E592" s="70"/>
      <c r="F592" s="70"/>
      <c r="G592" s="69">
        <f t="shared" ref="G592" si="75">ROUND(IF(PRODUCT(IF(C592=0,1,C592),IF(D592=0,1,D592),IF(E592=0,1,E592),IF(F592=0,1,F592))=1,0,PRODUCT(IF(C592=0,1,C592),IF(D592=0,1,D592),IF(E592=0,1,E592),IF(F592=0,1,F592))),2)</f>
        <v>0</v>
      </c>
      <c r="H592" s="65"/>
    </row>
    <row r="593" spans="1:8" x14ac:dyDescent="0.2">
      <c r="C593" s="71"/>
      <c r="D593" s="125"/>
      <c r="E593" s="72" t="s">
        <v>583</v>
      </c>
      <c r="F593" s="73" t="s">
        <v>584</v>
      </c>
      <c r="G593" s="74">
        <f>SUM(G582:G592)</f>
        <v>10</v>
      </c>
      <c r="H593" s="75" t="s">
        <v>48</v>
      </c>
    </row>
    <row r="594" spans="1:8" x14ac:dyDescent="0.2">
      <c r="A594" s="125" t="str">
        <f>BASE!A93</f>
        <v>10.3.7</v>
      </c>
      <c r="B594" s="233" t="str">
        <f>BASE!D93</f>
        <v>PAPELEIRA PLASTICA TIPO DISPENSER PARA PAPEL HIGIENICO ROLAO</v>
      </c>
      <c r="C594" s="234"/>
      <c r="D594" s="235"/>
      <c r="H594" s="65"/>
    </row>
    <row r="595" spans="1:8" x14ac:dyDescent="0.2">
      <c r="B595" s="66" t="s">
        <v>579</v>
      </c>
      <c r="C595" s="66" t="s">
        <v>48</v>
      </c>
      <c r="D595" s="66" t="s">
        <v>580</v>
      </c>
      <c r="E595" s="66" t="s">
        <v>581</v>
      </c>
      <c r="F595" s="66" t="s">
        <v>582</v>
      </c>
      <c r="G595" s="66" t="s">
        <v>583</v>
      </c>
      <c r="H595" s="65"/>
    </row>
    <row r="596" spans="1:8" x14ac:dyDescent="0.2">
      <c r="B596" s="67" t="s">
        <v>603</v>
      </c>
      <c r="C596" s="68">
        <v>1</v>
      </c>
      <c r="D596" s="68"/>
      <c r="E596" s="68"/>
      <c r="F596" s="68"/>
      <c r="G596" s="101">
        <v>1</v>
      </c>
      <c r="H596" s="65"/>
    </row>
    <row r="597" spans="1:8" x14ac:dyDescent="0.2">
      <c r="B597" s="67" t="s">
        <v>604</v>
      </c>
      <c r="C597" s="68">
        <v>1</v>
      </c>
      <c r="D597" s="68"/>
      <c r="E597" s="68"/>
      <c r="F597" s="68"/>
      <c r="G597" s="101">
        <v>1</v>
      </c>
      <c r="H597" s="65"/>
    </row>
    <row r="598" spans="1:8" x14ac:dyDescent="0.2">
      <c r="B598" s="67" t="s">
        <v>587</v>
      </c>
      <c r="C598" s="68">
        <v>1</v>
      </c>
      <c r="D598" s="68"/>
      <c r="E598" s="68"/>
      <c r="F598" s="68"/>
      <c r="G598" s="101">
        <v>1</v>
      </c>
      <c r="H598" s="65"/>
    </row>
    <row r="599" spans="1:8" x14ac:dyDescent="0.2">
      <c r="B599" s="67"/>
      <c r="C599" s="70"/>
      <c r="D599" s="70"/>
      <c r="E599" s="70"/>
      <c r="F599" s="70"/>
      <c r="G599" s="69">
        <f t="shared" ref="G599" si="76">ROUND(IF(PRODUCT(IF(C599=0,1,C599),IF(D599=0,1,D599),IF(E599=0,1,E599),IF(F599=0,1,F599))=1,0,PRODUCT(IF(C599=0,1,C599),IF(D599=0,1,D599),IF(E599=0,1,E599),IF(F599=0,1,F599))),2)</f>
        <v>0</v>
      </c>
      <c r="H599" s="65"/>
    </row>
    <row r="600" spans="1:8" x14ac:dyDescent="0.2">
      <c r="C600" s="71"/>
      <c r="D600" s="125"/>
      <c r="E600" s="72" t="s">
        <v>583</v>
      </c>
      <c r="F600" s="73" t="s">
        <v>584</v>
      </c>
      <c r="G600" s="74">
        <f>SUM(G596:G599)</f>
        <v>3</v>
      </c>
      <c r="H600" s="75" t="s">
        <v>48</v>
      </c>
    </row>
    <row r="601" spans="1:8" ht="24" customHeight="1" x14ac:dyDescent="0.2">
      <c r="A601" s="125" t="str">
        <f>BASE!A94</f>
        <v>10.3.8</v>
      </c>
      <c r="B601" s="233" t="str">
        <f>BASE!D94</f>
        <v xml:space="preserve">ESPELHO DE CRISTAL 4MM COM MOLDURA DE ALUMÍNIO	</v>
      </c>
      <c r="C601" s="234"/>
      <c r="D601" s="235"/>
      <c r="H601" s="65"/>
    </row>
    <row r="602" spans="1:8" x14ac:dyDescent="0.2">
      <c r="B602" s="66" t="s">
        <v>579</v>
      </c>
      <c r="C602" s="66" t="s">
        <v>48</v>
      </c>
      <c r="D602" s="66" t="s">
        <v>580</v>
      </c>
      <c r="E602" s="66" t="s">
        <v>581</v>
      </c>
      <c r="F602" s="66" t="s">
        <v>582</v>
      </c>
      <c r="G602" s="66" t="s">
        <v>583</v>
      </c>
      <c r="H602" s="65"/>
    </row>
    <row r="603" spans="1:8" x14ac:dyDescent="0.2">
      <c r="B603" s="67" t="s">
        <v>603</v>
      </c>
      <c r="C603" s="68"/>
      <c r="D603" s="68">
        <v>0.4</v>
      </c>
      <c r="E603" s="68">
        <v>0.6</v>
      </c>
      <c r="F603" s="68"/>
      <c r="G603" s="101">
        <f t="shared" ref="G603:G606" si="77">ROUND(IF(PRODUCT(IF(C603=0,1,C603),IF(D603=0,1,D603),IF(E603=0,1,E603),IF(F603=0,1,F603))=1,0,PRODUCT(IF(C603=0,1,C603),IF(D603=0,1,D603),IF(E603=0,1,E603),IF(F603=0,1,F603))),2)</f>
        <v>0.24</v>
      </c>
      <c r="H603" s="65"/>
    </row>
    <row r="604" spans="1:8" x14ac:dyDescent="0.2">
      <c r="B604" s="67" t="s">
        <v>604</v>
      </c>
      <c r="C604" s="68"/>
      <c r="D604" s="68">
        <v>0.4</v>
      </c>
      <c r="E604" s="68">
        <v>0.6</v>
      </c>
      <c r="F604" s="68"/>
      <c r="G604" s="101">
        <f t="shared" si="77"/>
        <v>0.24</v>
      </c>
      <c r="H604" s="65"/>
    </row>
    <row r="605" spans="1:8" x14ac:dyDescent="0.2">
      <c r="B605" s="67" t="s">
        <v>587</v>
      </c>
      <c r="C605" s="68"/>
      <c r="D605" s="68">
        <v>0.4</v>
      </c>
      <c r="E605" s="68">
        <v>0.6</v>
      </c>
      <c r="F605" s="68"/>
      <c r="G605" s="101">
        <f t="shared" si="77"/>
        <v>0.24</v>
      </c>
      <c r="H605" s="65"/>
    </row>
    <row r="606" spans="1:8" x14ac:dyDescent="0.2">
      <c r="B606" s="67"/>
      <c r="C606" s="70"/>
      <c r="D606" s="70"/>
      <c r="E606" s="70"/>
      <c r="F606" s="70"/>
      <c r="G606" s="69">
        <f t="shared" si="77"/>
        <v>0</v>
      </c>
      <c r="H606" s="65"/>
    </row>
    <row r="607" spans="1:8" x14ac:dyDescent="0.2">
      <c r="C607" s="71"/>
      <c r="D607" s="125"/>
      <c r="E607" s="72" t="s">
        <v>583</v>
      </c>
      <c r="F607" s="73" t="s">
        <v>584</v>
      </c>
      <c r="G607" s="74">
        <f>SUM(G603:G606)</f>
        <v>0.72</v>
      </c>
      <c r="H607" s="75" t="s">
        <v>17</v>
      </c>
    </row>
    <row r="608" spans="1:8" ht="24" customHeight="1" x14ac:dyDescent="0.2">
      <c r="A608" s="125" t="str">
        <f>BASE!A95</f>
        <v>10.3.9</v>
      </c>
      <c r="B608" s="233" t="str">
        <f>BASE!D95</f>
        <v>TORNEIRA CROMADA DE MESA, 1/2" OU 3/4", PARA LAVATÓRIO, PADRÃO MÉDIO - FORNECIMENTO E INSTALAÇÃO. AF_12/2013</v>
      </c>
      <c r="C608" s="234"/>
      <c r="D608" s="235"/>
      <c r="H608" s="65"/>
    </row>
    <row r="609" spans="1:8" x14ac:dyDescent="0.2">
      <c r="B609" s="66" t="s">
        <v>579</v>
      </c>
      <c r="C609" s="66" t="s">
        <v>48</v>
      </c>
      <c r="D609" s="66" t="s">
        <v>580</v>
      </c>
      <c r="E609" s="66" t="s">
        <v>581</v>
      </c>
      <c r="F609" s="66" t="s">
        <v>582</v>
      </c>
      <c r="G609" s="66" t="s">
        <v>583</v>
      </c>
      <c r="H609" s="65"/>
    </row>
    <row r="610" spans="1:8" x14ac:dyDescent="0.2">
      <c r="B610" s="67"/>
      <c r="C610" s="68">
        <v>3</v>
      </c>
      <c r="D610" s="68"/>
      <c r="E610" s="68"/>
      <c r="F610" s="68"/>
      <c r="G610" s="69">
        <f t="shared" ref="G610" si="78">ROUND(IF(PRODUCT(IF(C610=0,1,C610),IF(D610=0,1,D610),IF(E610=0,1,E610),IF(F610=0,1,F610))=1,0,PRODUCT(IF(C610=0,1,C610),IF(D610=0,1,D610),IF(E610=0,1,E610),IF(F610=0,1,F610))),2)</f>
        <v>3</v>
      </c>
      <c r="H610" s="65"/>
    </row>
    <row r="611" spans="1:8" x14ac:dyDescent="0.2">
      <c r="B611" s="67"/>
      <c r="C611" s="70"/>
      <c r="D611" s="70"/>
      <c r="E611" s="70"/>
      <c r="F611" s="70"/>
      <c r="G611" s="69">
        <f t="shared" ref="G611" si="79">ROUND(IF(PRODUCT(IF(C611=0,1,C611),IF(D611=0,1,D611),IF(E611=0,1,E611),IF(F611=0,1,F611))=1,0,PRODUCT(IF(C611=0,1,C611),IF(D611=0,1,D611),IF(E611=0,1,E611),IF(F611=0,1,F611))),2)</f>
        <v>0</v>
      </c>
      <c r="H611" s="65"/>
    </row>
    <row r="612" spans="1:8" x14ac:dyDescent="0.2">
      <c r="C612" s="71"/>
      <c r="D612" s="125"/>
      <c r="E612" s="72" t="s">
        <v>583</v>
      </c>
      <c r="F612" s="73" t="s">
        <v>584</v>
      </c>
      <c r="G612" s="74">
        <f>SUM(G610:G611)</f>
        <v>3</v>
      </c>
      <c r="H612" s="75" t="s">
        <v>48</v>
      </c>
    </row>
    <row r="613" spans="1:8" ht="24" customHeight="1" x14ac:dyDescent="0.2">
      <c r="A613" s="125" t="str">
        <f>BASE!A96</f>
        <v>10.3.10</v>
      </c>
      <c r="B613" s="233" t="str">
        <f>BASE!D96</f>
        <v>TORNEIRA CROMADA TUBO MÓVEL, DE MESA, 1/2 OU 3/4, PARA PIA DE COZINHA, PADRÃO ALTO - FORNECIMENTO E INSTALAÇÃO. AF_01/2020</v>
      </c>
      <c r="C613" s="234"/>
      <c r="D613" s="235"/>
      <c r="H613" s="65"/>
    </row>
    <row r="614" spans="1:8" x14ac:dyDescent="0.2">
      <c r="B614" s="66" t="s">
        <v>579</v>
      </c>
      <c r="C614" s="66" t="s">
        <v>48</v>
      </c>
      <c r="D614" s="66" t="s">
        <v>580</v>
      </c>
      <c r="E614" s="66" t="s">
        <v>581</v>
      </c>
      <c r="F614" s="66" t="s">
        <v>582</v>
      </c>
      <c r="G614" s="66" t="s">
        <v>583</v>
      </c>
      <c r="H614" s="65"/>
    </row>
    <row r="615" spans="1:8" x14ac:dyDescent="0.2">
      <c r="B615" s="67"/>
      <c r="C615" s="68">
        <v>6</v>
      </c>
      <c r="D615" s="68"/>
      <c r="E615" s="68"/>
      <c r="F615" s="68"/>
      <c r="G615" s="69">
        <f t="shared" ref="G615:G616" si="80">ROUND(IF(PRODUCT(IF(C615=0,1,C615),IF(D615=0,1,D615),IF(E615=0,1,E615),IF(F615=0,1,F615))=1,0,PRODUCT(IF(C615=0,1,C615),IF(D615=0,1,D615),IF(E615=0,1,E615),IF(F615=0,1,F615))),2)</f>
        <v>6</v>
      </c>
      <c r="H615" s="65"/>
    </row>
    <row r="616" spans="1:8" x14ac:dyDescent="0.2">
      <c r="B616" s="67"/>
      <c r="C616" s="70"/>
      <c r="D616" s="70"/>
      <c r="E616" s="70"/>
      <c r="F616" s="70"/>
      <c r="G616" s="69">
        <f t="shared" si="80"/>
        <v>0</v>
      </c>
      <c r="H616" s="65"/>
    </row>
    <row r="617" spans="1:8" x14ac:dyDescent="0.2">
      <c r="C617" s="71"/>
      <c r="D617" s="125"/>
      <c r="E617" s="72" t="s">
        <v>583</v>
      </c>
      <c r="F617" s="73" t="s">
        <v>584</v>
      </c>
      <c r="G617" s="74">
        <f>SUM(G615:G616)</f>
        <v>6</v>
      </c>
      <c r="H617" s="75" t="s">
        <v>48</v>
      </c>
    </row>
    <row r="618" spans="1:8" ht="24" customHeight="1" x14ac:dyDescent="0.2">
      <c r="A618" s="125" t="str">
        <f>BASE!A97</f>
        <v>10.3.11</v>
      </c>
      <c r="B618" s="233" t="str">
        <f>BASE!D97</f>
        <v>SIFÃO DO TIPO GARRAFA/COPO EM PVC 1.1/4 X 1.1/2" - FORNECIMENTO E INSTALAÇÃO. AF_12/2013</v>
      </c>
      <c r="C618" s="234"/>
      <c r="D618" s="235"/>
      <c r="H618" s="65"/>
    </row>
    <row r="619" spans="1:8" x14ac:dyDescent="0.2">
      <c r="B619" s="66" t="s">
        <v>579</v>
      </c>
      <c r="C619" s="66" t="s">
        <v>48</v>
      </c>
      <c r="D619" s="66" t="s">
        <v>580</v>
      </c>
      <c r="E619" s="66" t="s">
        <v>581</v>
      </c>
      <c r="F619" s="66" t="s">
        <v>582</v>
      </c>
      <c r="G619" s="66" t="s">
        <v>583</v>
      </c>
      <c r="H619" s="65"/>
    </row>
    <row r="620" spans="1:8" x14ac:dyDescent="0.2">
      <c r="B620" s="67"/>
      <c r="C620" s="68">
        <v>9</v>
      </c>
      <c r="D620" s="68"/>
      <c r="E620" s="68"/>
      <c r="F620" s="68"/>
      <c r="G620" s="69">
        <f t="shared" ref="G620:G621" si="81">ROUND(IF(PRODUCT(IF(C620=0,1,C620),IF(D620=0,1,D620),IF(E620=0,1,E620),IF(F620=0,1,F620))=1,0,PRODUCT(IF(C620=0,1,C620),IF(D620=0,1,D620),IF(E620=0,1,E620),IF(F620=0,1,F620))),2)</f>
        <v>9</v>
      </c>
      <c r="H620" s="65"/>
    </row>
    <row r="621" spans="1:8" x14ac:dyDescent="0.2">
      <c r="B621" s="67"/>
      <c r="C621" s="68"/>
      <c r="D621" s="68"/>
      <c r="E621" s="68"/>
      <c r="F621" s="68"/>
      <c r="G621" s="69">
        <f t="shared" si="81"/>
        <v>0</v>
      </c>
      <c r="H621" s="65"/>
    </row>
    <row r="622" spans="1:8" x14ac:dyDescent="0.2">
      <c r="C622" s="71"/>
      <c r="D622" s="125"/>
      <c r="E622" s="72" t="s">
        <v>583</v>
      </c>
      <c r="F622" s="73" t="s">
        <v>584</v>
      </c>
      <c r="G622" s="74">
        <f>SUM(G620:G620)</f>
        <v>9</v>
      </c>
      <c r="H622" s="75" t="s">
        <v>48</v>
      </c>
    </row>
    <row r="624" spans="1:8" x14ac:dyDescent="0.2">
      <c r="A624" s="139" t="s">
        <v>352</v>
      </c>
      <c r="B624" s="158" t="s">
        <v>545</v>
      </c>
      <c r="C624" s="230"/>
      <c r="D624" s="231"/>
      <c r="E624" s="231"/>
      <c r="F624" s="231"/>
      <c r="G624" s="231"/>
      <c r="H624" s="232"/>
    </row>
    <row r="625" spans="1:8" ht="24" customHeight="1" x14ac:dyDescent="0.2">
      <c r="A625" s="125" t="str">
        <f>BASE!A99</f>
        <v>11.1</v>
      </c>
      <c r="B625" s="233" t="str">
        <f>BASE!D99</f>
        <v xml:space="preserve">PONTO DE LUZ EM TETO OU PAREDE, COM ELETRODUTO DE PVC FLEXÍVEL SANFONADO EMBUTIDO Ø 3/4"	</v>
      </c>
      <c r="C625" s="234"/>
      <c r="D625" s="235"/>
      <c r="H625" s="65"/>
    </row>
    <row r="626" spans="1:8" x14ac:dyDescent="0.2">
      <c r="B626" s="66" t="s">
        <v>579</v>
      </c>
      <c r="C626" s="66" t="s">
        <v>48</v>
      </c>
      <c r="D626" s="66" t="s">
        <v>580</v>
      </c>
      <c r="E626" s="66" t="s">
        <v>581</v>
      </c>
      <c r="F626" s="66" t="s">
        <v>582</v>
      </c>
      <c r="G626" s="66" t="s">
        <v>583</v>
      </c>
      <c r="H626" s="65"/>
    </row>
    <row r="627" spans="1:8" x14ac:dyDescent="0.2">
      <c r="B627" s="67" t="s">
        <v>605</v>
      </c>
      <c r="C627" s="68">
        <v>2</v>
      </c>
      <c r="D627" s="68"/>
      <c r="E627" s="68"/>
      <c r="F627" s="68"/>
      <c r="G627" s="101">
        <f t="shared" ref="G627:G646" si="82">ROUND(IF(PRODUCT(IF(C627=0,1,C627),IF(D627=0,1,D627),IF(E627=0,1,E627),IF(F627=0,1,F627))=1,0,PRODUCT(IF(C627=0,1,C627),IF(D627=0,1,D627),IF(E627=0,1,E627),IF(F627=0,1,F627))),2)</f>
        <v>2</v>
      </c>
      <c r="H627" s="65"/>
    </row>
    <row r="628" spans="1:8" x14ac:dyDescent="0.2">
      <c r="B628" s="67" t="s">
        <v>613</v>
      </c>
      <c r="C628" s="68">
        <v>1</v>
      </c>
      <c r="D628" s="68"/>
      <c r="E628" s="68"/>
      <c r="F628" s="68"/>
      <c r="G628" s="101">
        <v>1</v>
      </c>
      <c r="H628" s="65"/>
    </row>
    <row r="629" spans="1:8" x14ac:dyDescent="0.2">
      <c r="B629" s="67" t="s">
        <v>597</v>
      </c>
      <c r="C629" s="68">
        <v>1</v>
      </c>
      <c r="D629" s="68"/>
      <c r="E629" s="68"/>
      <c r="F629" s="68"/>
      <c r="G629" s="101">
        <v>1</v>
      </c>
      <c r="H629" s="65"/>
    </row>
    <row r="630" spans="1:8" x14ac:dyDescent="0.2">
      <c r="B630" s="67" t="s">
        <v>639</v>
      </c>
      <c r="C630" s="68">
        <v>1</v>
      </c>
      <c r="D630" s="68"/>
      <c r="E630" s="68"/>
      <c r="F630" s="68"/>
      <c r="G630" s="101">
        <v>1</v>
      </c>
      <c r="H630" s="65"/>
    </row>
    <row r="631" spans="1:8" x14ac:dyDescent="0.2">
      <c r="B631" s="67" t="s">
        <v>600</v>
      </c>
      <c r="C631" s="68">
        <v>2</v>
      </c>
      <c r="D631" s="68"/>
      <c r="E631" s="68"/>
      <c r="F631" s="68"/>
      <c r="G631" s="101">
        <f t="shared" si="82"/>
        <v>2</v>
      </c>
      <c r="H631" s="65"/>
    </row>
    <row r="632" spans="1:8" x14ac:dyDescent="0.2">
      <c r="B632" s="67" t="s">
        <v>637</v>
      </c>
      <c r="C632" s="68">
        <v>1</v>
      </c>
      <c r="D632" s="68"/>
      <c r="E632" s="68"/>
      <c r="F632" s="68"/>
      <c r="G632" s="101">
        <v>1</v>
      </c>
      <c r="H632" s="65"/>
    </row>
    <row r="633" spans="1:8" x14ac:dyDescent="0.2">
      <c r="B633" s="67" t="s">
        <v>591</v>
      </c>
      <c r="C633" s="68">
        <v>1</v>
      </c>
      <c r="D633" s="68"/>
      <c r="E633" s="68"/>
      <c r="F633" s="68"/>
      <c r="G633" s="101">
        <v>1</v>
      </c>
      <c r="H633" s="65"/>
    </row>
    <row r="634" spans="1:8" x14ac:dyDescent="0.2">
      <c r="B634" s="67"/>
      <c r="C634" s="68">
        <v>1</v>
      </c>
      <c r="D634" s="68"/>
      <c r="E634" s="68"/>
      <c r="F634" s="68"/>
      <c r="G634" s="101">
        <v>1</v>
      </c>
      <c r="H634" s="65"/>
    </row>
    <row r="635" spans="1:8" x14ac:dyDescent="0.2">
      <c r="B635" s="67" t="s">
        <v>618</v>
      </c>
      <c r="C635" s="68">
        <v>2</v>
      </c>
      <c r="D635" s="68"/>
      <c r="E635" s="68"/>
      <c r="F635" s="68"/>
      <c r="G635" s="101">
        <f t="shared" si="82"/>
        <v>2</v>
      </c>
      <c r="H635" s="65"/>
    </row>
    <row r="636" spans="1:8" x14ac:dyDescent="0.2">
      <c r="B636" s="67" t="s">
        <v>589</v>
      </c>
      <c r="C636" s="68">
        <v>3</v>
      </c>
      <c r="D636" s="68"/>
      <c r="E636" s="68"/>
      <c r="F636" s="68"/>
      <c r="G636" s="101">
        <f t="shared" si="82"/>
        <v>3</v>
      </c>
      <c r="H636" s="65"/>
    </row>
    <row r="637" spans="1:8" x14ac:dyDescent="0.2">
      <c r="B637" s="67" t="s">
        <v>586</v>
      </c>
      <c r="C637" s="68">
        <v>1</v>
      </c>
      <c r="D637" s="68"/>
      <c r="E637" s="68"/>
      <c r="F637" s="68"/>
      <c r="G637" s="101">
        <v>1</v>
      </c>
      <c r="H637" s="65"/>
    </row>
    <row r="638" spans="1:8" x14ac:dyDescent="0.2">
      <c r="B638" s="67" t="s">
        <v>590</v>
      </c>
      <c r="C638" s="68">
        <v>1</v>
      </c>
      <c r="D638" s="68"/>
      <c r="E638" s="68"/>
      <c r="F638" s="68"/>
      <c r="G638" s="101">
        <v>1</v>
      </c>
      <c r="H638" s="65"/>
    </row>
    <row r="639" spans="1:8" x14ac:dyDescent="0.2">
      <c r="B639" s="67" t="s">
        <v>592</v>
      </c>
      <c r="C639" s="68">
        <v>1</v>
      </c>
      <c r="D639" s="68"/>
      <c r="E639" s="68"/>
      <c r="F639" s="68"/>
      <c r="G639" s="101">
        <v>1</v>
      </c>
      <c r="H639" s="65"/>
    </row>
    <row r="640" spans="1:8" x14ac:dyDescent="0.2">
      <c r="B640" s="67" t="s">
        <v>633</v>
      </c>
      <c r="C640" s="68">
        <v>1</v>
      </c>
      <c r="D640" s="68"/>
      <c r="E640" s="68"/>
      <c r="F640" s="68"/>
      <c r="G640" s="101">
        <v>1</v>
      </c>
      <c r="H640" s="65"/>
    </row>
    <row r="641" spans="1:8" x14ac:dyDescent="0.2">
      <c r="B641" s="67" t="s">
        <v>592</v>
      </c>
      <c r="C641" s="68">
        <v>1</v>
      </c>
      <c r="D641" s="68"/>
      <c r="E641" s="68"/>
      <c r="F641" s="68"/>
      <c r="G641" s="101">
        <v>1</v>
      </c>
      <c r="H641" s="65"/>
    </row>
    <row r="642" spans="1:8" x14ac:dyDescent="0.2">
      <c r="B642" s="67" t="s">
        <v>603</v>
      </c>
      <c r="C642" s="68">
        <v>1</v>
      </c>
      <c r="D642" s="68"/>
      <c r="E642" s="68"/>
      <c r="F642" s="68"/>
      <c r="G642" s="101">
        <v>1</v>
      </c>
      <c r="H642" s="65"/>
    </row>
    <row r="643" spans="1:8" x14ac:dyDescent="0.2">
      <c r="B643" s="67" t="s">
        <v>604</v>
      </c>
      <c r="C643" s="68">
        <v>1</v>
      </c>
      <c r="D643" s="68"/>
      <c r="E643" s="68"/>
      <c r="F643" s="68"/>
      <c r="G643" s="101">
        <v>1</v>
      </c>
      <c r="H643" s="65"/>
    </row>
    <row r="644" spans="1:8" x14ac:dyDescent="0.2">
      <c r="B644" s="67" t="s">
        <v>587</v>
      </c>
      <c r="C644" s="68">
        <v>1</v>
      </c>
      <c r="D644" s="68"/>
      <c r="E644" s="68"/>
      <c r="F644" s="68"/>
      <c r="G644" s="101">
        <v>1</v>
      </c>
      <c r="H644" s="65"/>
    </row>
    <row r="645" spans="1:8" x14ac:dyDescent="0.2">
      <c r="B645" s="67" t="s">
        <v>621</v>
      </c>
      <c r="C645" s="68">
        <v>4</v>
      </c>
      <c r="D645" s="68"/>
      <c r="E645" s="68"/>
      <c r="F645" s="68"/>
      <c r="G645" s="69">
        <f t="shared" si="82"/>
        <v>4</v>
      </c>
      <c r="H645" s="65"/>
    </row>
    <row r="646" spans="1:8" x14ac:dyDescent="0.2">
      <c r="B646" s="67"/>
      <c r="C646" s="70"/>
      <c r="D646" s="70"/>
      <c r="E646" s="70"/>
      <c r="F646" s="70"/>
      <c r="G646" s="69">
        <f t="shared" si="82"/>
        <v>0</v>
      </c>
      <c r="H646" s="65"/>
    </row>
    <row r="647" spans="1:8" x14ac:dyDescent="0.2">
      <c r="C647" s="71"/>
      <c r="D647" s="125"/>
      <c r="E647" s="72" t="s">
        <v>583</v>
      </c>
      <c r="F647" s="73" t="s">
        <v>584</v>
      </c>
      <c r="G647" s="74">
        <f>SUM(G627:G646)</f>
        <v>27</v>
      </c>
      <c r="H647" s="75" t="s">
        <v>206</v>
      </c>
    </row>
    <row r="648" spans="1:8" ht="24" customHeight="1" x14ac:dyDescent="0.2">
      <c r="A648" s="125" t="s">
        <v>549</v>
      </c>
      <c r="B648" s="233" t="s">
        <v>210</v>
      </c>
      <c r="C648" s="234"/>
      <c r="D648" s="235"/>
      <c r="H648" s="65"/>
    </row>
    <row r="649" spans="1:8" x14ac:dyDescent="0.2">
      <c r="B649" s="66" t="s">
        <v>579</v>
      </c>
      <c r="C649" s="66" t="s">
        <v>48</v>
      </c>
      <c r="D649" s="66" t="s">
        <v>580</v>
      </c>
      <c r="E649" s="66" t="s">
        <v>581</v>
      </c>
      <c r="F649" s="66" t="s">
        <v>582</v>
      </c>
      <c r="G649" s="66" t="s">
        <v>583</v>
      </c>
      <c r="H649" s="65"/>
    </row>
    <row r="650" spans="1:8" x14ac:dyDescent="0.2">
      <c r="B650" s="67" t="s">
        <v>597</v>
      </c>
      <c r="C650" s="68">
        <v>1</v>
      </c>
      <c r="D650" s="68"/>
      <c r="E650" s="68"/>
      <c r="F650" s="68"/>
      <c r="G650" s="101">
        <v>1</v>
      </c>
      <c r="H650" s="65"/>
    </row>
    <row r="651" spans="1:8" x14ac:dyDescent="0.2">
      <c r="B651" s="67" t="s">
        <v>639</v>
      </c>
      <c r="C651" s="68">
        <v>1</v>
      </c>
      <c r="D651" s="68"/>
      <c r="E651" s="68"/>
      <c r="F651" s="68"/>
      <c r="G651" s="101">
        <v>1</v>
      </c>
      <c r="H651" s="65"/>
    </row>
    <row r="652" spans="1:8" x14ac:dyDescent="0.2">
      <c r="B652" s="67" t="s">
        <v>637</v>
      </c>
      <c r="C652" s="68">
        <v>1</v>
      </c>
      <c r="D652" s="68"/>
      <c r="E652" s="68"/>
      <c r="F652" s="68"/>
      <c r="G652" s="101">
        <v>1</v>
      </c>
      <c r="H652" s="65"/>
    </row>
    <row r="653" spans="1:8" x14ac:dyDescent="0.2">
      <c r="B653" s="67" t="s">
        <v>591</v>
      </c>
      <c r="C653" s="68">
        <v>1</v>
      </c>
      <c r="D653" s="68"/>
      <c r="E653" s="68"/>
      <c r="F653" s="68"/>
      <c r="G653" s="101">
        <v>1</v>
      </c>
      <c r="H653" s="65"/>
    </row>
    <row r="654" spans="1:8" x14ac:dyDescent="0.2">
      <c r="B654" s="67"/>
      <c r="C654" s="68">
        <v>1</v>
      </c>
      <c r="D654" s="68"/>
      <c r="E654" s="68"/>
      <c r="F654" s="68"/>
      <c r="G654" s="101">
        <v>1</v>
      </c>
      <c r="H654" s="65"/>
    </row>
    <row r="655" spans="1:8" x14ac:dyDescent="0.2">
      <c r="B655" s="67" t="s">
        <v>618</v>
      </c>
      <c r="C655" s="68">
        <v>2</v>
      </c>
      <c r="D655" s="68"/>
      <c r="E655" s="68"/>
      <c r="F655" s="68"/>
      <c r="G655" s="101">
        <f t="shared" ref="G655" si="83">ROUND(IF(PRODUCT(IF(C655=0,1,C655),IF(D655=0,1,D655),IF(E655=0,1,E655),IF(F655=0,1,F655))=1,0,PRODUCT(IF(C655=0,1,C655),IF(D655=0,1,D655),IF(E655=0,1,E655),IF(F655=0,1,F655))),2)</f>
        <v>2</v>
      </c>
      <c r="H655" s="65"/>
    </row>
    <row r="656" spans="1:8" x14ac:dyDescent="0.2">
      <c r="B656" s="67" t="s">
        <v>586</v>
      </c>
      <c r="C656" s="68">
        <v>1</v>
      </c>
      <c r="D656" s="68"/>
      <c r="E656" s="68"/>
      <c r="F656" s="68"/>
      <c r="G656" s="101">
        <v>1</v>
      </c>
      <c r="H656" s="65"/>
    </row>
    <row r="657" spans="1:8" x14ac:dyDescent="0.2">
      <c r="B657" s="67" t="s">
        <v>590</v>
      </c>
      <c r="C657" s="68">
        <v>1</v>
      </c>
      <c r="D657" s="68"/>
      <c r="E657" s="68"/>
      <c r="F657" s="68"/>
      <c r="G657" s="101">
        <v>1</v>
      </c>
      <c r="H657" s="65"/>
    </row>
    <row r="658" spans="1:8" x14ac:dyDescent="0.2">
      <c r="B658" s="67" t="s">
        <v>592</v>
      </c>
      <c r="C658" s="68">
        <v>1</v>
      </c>
      <c r="D658" s="68"/>
      <c r="E658" s="68"/>
      <c r="F658" s="68"/>
      <c r="G658" s="101">
        <v>1</v>
      </c>
      <c r="H658" s="65"/>
    </row>
    <row r="659" spans="1:8" x14ac:dyDescent="0.2">
      <c r="B659" s="67" t="s">
        <v>633</v>
      </c>
      <c r="C659" s="68">
        <v>1</v>
      </c>
      <c r="D659" s="68"/>
      <c r="E659" s="68"/>
      <c r="F659" s="68"/>
      <c r="G659" s="101">
        <v>1</v>
      </c>
      <c r="H659" s="65"/>
    </row>
    <row r="660" spans="1:8" x14ac:dyDescent="0.2">
      <c r="B660" s="67" t="s">
        <v>592</v>
      </c>
      <c r="C660" s="68">
        <v>1</v>
      </c>
      <c r="D660" s="68"/>
      <c r="E660" s="68"/>
      <c r="F660" s="68"/>
      <c r="G660" s="101">
        <v>1</v>
      </c>
      <c r="H660" s="65"/>
    </row>
    <row r="661" spans="1:8" x14ac:dyDescent="0.2">
      <c r="B661" s="67" t="s">
        <v>603</v>
      </c>
      <c r="C661" s="68">
        <v>1</v>
      </c>
      <c r="D661" s="68"/>
      <c r="E661" s="68"/>
      <c r="F661" s="68"/>
      <c r="G661" s="101">
        <v>1</v>
      </c>
      <c r="H661" s="65"/>
    </row>
    <row r="662" spans="1:8" x14ac:dyDescent="0.2">
      <c r="B662" s="67" t="s">
        <v>604</v>
      </c>
      <c r="C662" s="68">
        <v>1</v>
      </c>
      <c r="D662" s="68"/>
      <c r="E662" s="68"/>
      <c r="F662" s="68"/>
      <c r="G662" s="101">
        <v>1</v>
      </c>
      <c r="H662" s="65"/>
    </row>
    <row r="663" spans="1:8" x14ac:dyDescent="0.2">
      <c r="B663" s="67" t="s">
        <v>587</v>
      </c>
      <c r="C663" s="68">
        <v>1</v>
      </c>
      <c r="D663" s="68"/>
      <c r="E663" s="68"/>
      <c r="F663" s="68"/>
      <c r="G663" s="101">
        <v>1</v>
      </c>
      <c r="H663" s="65"/>
    </row>
    <row r="664" spans="1:8" x14ac:dyDescent="0.2">
      <c r="B664" s="67"/>
      <c r="C664" s="70"/>
      <c r="D664" s="70"/>
      <c r="E664" s="70"/>
      <c r="F664" s="70"/>
      <c r="G664" s="69">
        <f t="shared" ref="G664" si="84">ROUND(IF(PRODUCT(IF(C664=0,1,C664),IF(D664=0,1,D664),IF(E664=0,1,E664),IF(F664=0,1,F664))=1,0,PRODUCT(IF(C664=0,1,C664),IF(D664=0,1,D664),IF(E664=0,1,E664),IF(F664=0,1,F664))),2)</f>
        <v>0</v>
      </c>
      <c r="H664" s="65"/>
    </row>
    <row r="665" spans="1:8" x14ac:dyDescent="0.2">
      <c r="C665" s="71"/>
      <c r="D665" s="125"/>
      <c r="E665" s="72" t="s">
        <v>583</v>
      </c>
      <c r="F665" s="73" t="s">
        <v>584</v>
      </c>
      <c r="G665" s="74">
        <f>SUM(G650:G664)</f>
        <v>15</v>
      </c>
      <c r="H665" s="75" t="s">
        <v>206</v>
      </c>
    </row>
    <row r="666" spans="1:8" ht="24" customHeight="1" x14ac:dyDescent="0.2">
      <c r="A666" s="125" t="s">
        <v>552</v>
      </c>
      <c r="B666" s="233" t="s">
        <v>640</v>
      </c>
      <c r="C666" s="234"/>
      <c r="D666" s="235"/>
      <c r="H666" s="65"/>
    </row>
    <row r="667" spans="1:8" x14ac:dyDescent="0.2">
      <c r="B667" s="66" t="s">
        <v>579</v>
      </c>
      <c r="C667" s="66" t="s">
        <v>48</v>
      </c>
      <c r="D667" s="66" t="s">
        <v>580</v>
      </c>
      <c r="E667" s="66" t="s">
        <v>581</v>
      </c>
      <c r="F667" s="66" t="s">
        <v>582</v>
      </c>
      <c r="G667" s="66" t="s">
        <v>583</v>
      </c>
      <c r="H667" s="65"/>
    </row>
    <row r="668" spans="1:8" x14ac:dyDescent="0.2">
      <c r="B668" s="67" t="s">
        <v>600</v>
      </c>
      <c r="C668" s="68">
        <v>3</v>
      </c>
      <c r="D668" s="68"/>
      <c r="E668" s="68"/>
      <c r="F668" s="68"/>
      <c r="G668" s="101">
        <f t="shared" ref="G668:G670" si="85">ROUND(IF(PRODUCT(IF(C668=0,1,C668),IF(D668=0,1,D668),IF(E668=0,1,E668),IF(F668=0,1,F668))=1,0,PRODUCT(IF(C668=0,1,C668),IF(D668=0,1,D668),IF(E668=0,1,E668),IF(F668=0,1,F668))),2)</f>
        <v>3</v>
      </c>
      <c r="H668" s="65"/>
    </row>
    <row r="669" spans="1:8" x14ac:dyDescent="0.2">
      <c r="B669" s="67" t="s">
        <v>589</v>
      </c>
      <c r="C669" s="68">
        <v>1</v>
      </c>
      <c r="D669" s="68"/>
      <c r="E669" s="68"/>
      <c r="F669" s="68"/>
      <c r="G669" s="101">
        <v>1</v>
      </c>
      <c r="H669" s="65"/>
    </row>
    <row r="670" spans="1:8" x14ac:dyDescent="0.2">
      <c r="B670" s="67"/>
      <c r="C670" s="70"/>
      <c r="D670" s="70"/>
      <c r="E670" s="70"/>
      <c r="F670" s="70"/>
      <c r="G670" s="69">
        <f t="shared" si="85"/>
        <v>0</v>
      </c>
      <c r="H670" s="65"/>
    </row>
    <row r="671" spans="1:8" x14ac:dyDescent="0.2">
      <c r="C671" s="71"/>
      <c r="D671" s="125"/>
      <c r="E671" s="72" t="s">
        <v>583</v>
      </c>
      <c r="F671" s="73" t="s">
        <v>584</v>
      </c>
      <c r="G671" s="74">
        <f>SUM(G668:G670)</f>
        <v>4</v>
      </c>
      <c r="H671" s="75" t="s">
        <v>206</v>
      </c>
    </row>
    <row r="672" spans="1:8" ht="24" customHeight="1" x14ac:dyDescent="0.2">
      <c r="A672" s="125" t="s">
        <v>555</v>
      </c>
      <c r="B672" s="233" t="s">
        <v>556</v>
      </c>
      <c r="C672" s="234"/>
      <c r="D672" s="235"/>
      <c r="H672" s="65"/>
    </row>
    <row r="673" spans="1:8" x14ac:dyDescent="0.2">
      <c r="B673" s="66" t="s">
        <v>579</v>
      </c>
      <c r="C673" s="66" t="s">
        <v>48</v>
      </c>
      <c r="D673" s="66" t="s">
        <v>580</v>
      </c>
      <c r="E673" s="66" t="s">
        <v>581</v>
      </c>
      <c r="F673" s="66" t="s">
        <v>582</v>
      </c>
      <c r="G673" s="66" t="s">
        <v>583</v>
      </c>
      <c r="H673" s="65"/>
    </row>
    <row r="674" spans="1:8" x14ac:dyDescent="0.2">
      <c r="B674" s="67" t="s">
        <v>597</v>
      </c>
      <c r="C674" s="68">
        <v>4</v>
      </c>
      <c r="D674" s="68"/>
      <c r="E674" s="68"/>
      <c r="F674" s="68"/>
      <c r="G674" s="101">
        <f t="shared" ref="G674:G684" si="86">ROUND(IF(PRODUCT(IF(C674=0,1,C674),IF(D674=0,1,D674),IF(E674=0,1,E674),IF(F674=0,1,F674))=1,0,PRODUCT(IF(C674=0,1,C674),IF(D674=0,1,D674),IF(E674=0,1,E674),IF(F674=0,1,F674))),2)</f>
        <v>4</v>
      </c>
      <c r="H674" s="65"/>
    </row>
    <row r="675" spans="1:8" x14ac:dyDescent="0.2">
      <c r="B675" s="67" t="s">
        <v>639</v>
      </c>
      <c r="C675" s="68">
        <v>2</v>
      </c>
      <c r="D675" s="68"/>
      <c r="E675" s="68"/>
      <c r="F675" s="68"/>
      <c r="G675" s="101">
        <f t="shared" si="86"/>
        <v>2</v>
      </c>
      <c r="H675" s="65"/>
    </row>
    <row r="676" spans="1:8" x14ac:dyDescent="0.2">
      <c r="B676" s="67" t="s">
        <v>600</v>
      </c>
      <c r="C676" s="68">
        <v>2</v>
      </c>
      <c r="D676" s="68"/>
      <c r="E676" s="68"/>
      <c r="F676" s="68"/>
      <c r="G676" s="101">
        <f t="shared" si="86"/>
        <v>2</v>
      </c>
      <c r="H676" s="65"/>
    </row>
    <row r="677" spans="1:8" x14ac:dyDescent="0.2">
      <c r="B677" s="67" t="s">
        <v>637</v>
      </c>
      <c r="C677" s="68">
        <v>3</v>
      </c>
      <c r="D677" s="68"/>
      <c r="E677" s="68"/>
      <c r="F677" s="68"/>
      <c r="G677" s="101">
        <f t="shared" si="86"/>
        <v>3</v>
      </c>
      <c r="H677" s="65"/>
    </row>
    <row r="678" spans="1:8" x14ac:dyDescent="0.2">
      <c r="B678" s="67" t="s">
        <v>591</v>
      </c>
      <c r="C678" s="68">
        <v>3</v>
      </c>
      <c r="D678" s="68"/>
      <c r="E678" s="68"/>
      <c r="F678" s="68"/>
      <c r="G678" s="101">
        <f t="shared" si="86"/>
        <v>3</v>
      </c>
      <c r="H678" s="65"/>
    </row>
    <row r="679" spans="1:8" x14ac:dyDescent="0.2">
      <c r="B679" s="67"/>
      <c r="C679" s="68">
        <v>3</v>
      </c>
      <c r="D679" s="68"/>
      <c r="E679" s="68"/>
      <c r="F679" s="68"/>
      <c r="G679" s="101">
        <f t="shared" si="86"/>
        <v>3</v>
      </c>
      <c r="H679" s="65"/>
    </row>
    <row r="680" spans="1:8" x14ac:dyDescent="0.2">
      <c r="B680" s="67" t="s">
        <v>618</v>
      </c>
      <c r="C680" s="68">
        <v>4</v>
      </c>
      <c r="D680" s="68"/>
      <c r="E680" s="68"/>
      <c r="F680" s="68"/>
      <c r="G680" s="101">
        <f t="shared" si="86"/>
        <v>4</v>
      </c>
      <c r="H680" s="65"/>
    </row>
    <row r="681" spans="1:8" x14ac:dyDescent="0.2">
      <c r="B681" s="67" t="s">
        <v>586</v>
      </c>
      <c r="C681" s="68">
        <v>3</v>
      </c>
      <c r="D681" s="68"/>
      <c r="E681" s="68"/>
      <c r="F681" s="68"/>
      <c r="G681" s="101">
        <f t="shared" si="86"/>
        <v>3</v>
      </c>
      <c r="H681" s="65"/>
    </row>
    <row r="682" spans="1:8" x14ac:dyDescent="0.2">
      <c r="B682" s="67" t="s">
        <v>592</v>
      </c>
      <c r="C682" s="68">
        <v>2</v>
      </c>
      <c r="D682" s="68"/>
      <c r="E682" s="68"/>
      <c r="F682" s="68"/>
      <c r="G682" s="101">
        <f t="shared" si="86"/>
        <v>2</v>
      </c>
      <c r="H682" s="65"/>
    </row>
    <row r="683" spans="1:8" x14ac:dyDescent="0.2">
      <c r="B683" s="67" t="s">
        <v>633</v>
      </c>
      <c r="C683" s="68">
        <v>3</v>
      </c>
      <c r="D683" s="68"/>
      <c r="E683" s="68"/>
      <c r="F683" s="68"/>
      <c r="G683" s="101">
        <f t="shared" si="86"/>
        <v>3</v>
      </c>
      <c r="H683" s="65"/>
    </row>
    <row r="684" spans="1:8" x14ac:dyDescent="0.2">
      <c r="B684" s="67" t="s">
        <v>592</v>
      </c>
      <c r="C684" s="68">
        <v>2</v>
      </c>
      <c r="D684" s="68"/>
      <c r="E684" s="68"/>
      <c r="F684" s="68"/>
      <c r="G684" s="101">
        <f t="shared" si="86"/>
        <v>2</v>
      </c>
      <c r="H684" s="65"/>
    </row>
    <row r="685" spans="1:8" x14ac:dyDescent="0.2">
      <c r="B685" s="67"/>
      <c r="C685" s="70"/>
      <c r="D685" s="70"/>
      <c r="E685" s="70"/>
      <c r="F685" s="70"/>
      <c r="G685" s="69">
        <f t="shared" ref="G685" si="87">ROUND(IF(PRODUCT(IF(C685=0,1,C685),IF(D685=0,1,D685),IF(E685=0,1,E685),IF(F685=0,1,F685))=1,0,PRODUCT(IF(C685=0,1,C685),IF(D685=0,1,D685),IF(E685=0,1,E685),IF(F685=0,1,F685))),2)</f>
        <v>0</v>
      </c>
      <c r="H685" s="65"/>
    </row>
    <row r="686" spans="1:8" x14ac:dyDescent="0.2">
      <c r="C686" s="71"/>
      <c r="D686" s="125"/>
      <c r="E686" s="72" t="s">
        <v>583</v>
      </c>
      <c r="F686" s="73" t="s">
        <v>584</v>
      </c>
      <c r="G686" s="74">
        <f>SUM(G674:G685)</f>
        <v>31</v>
      </c>
      <c r="H686" s="75" t="s">
        <v>206</v>
      </c>
    </row>
    <row r="687" spans="1:8" ht="24" customHeight="1" x14ac:dyDescent="0.2">
      <c r="A687" s="125" t="s">
        <v>641</v>
      </c>
      <c r="B687" s="233" t="s">
        <v>642</v>
      </c>
      <c r="C687" s="234"/>
      <c r="D687" s="235"/>
      <c r="H687" s="65"/>
    </row>
    <row r="688" spans="1:8" x14ac:dyDescent="0.2">
      <c r="B688" s="66" t="s">
        <v>579</v>
      </c>
      <c r="C688" s="66" t="s">
        <v>48</v>
      </c>
      <c r="D688" s="66" t="s">
        <v>580</v>
      </c>
      <c r="E688" s="66" t="s">
        <v>581</v>
      </c>
      <c r="F688" s="66" t="s">
        <v>582</v>
      </c>
      <c r="G688" s="66" t="s">
        <v>583</v>
      </c>
      <c r="H688" s="65"/>
    </row>
    <row r="689" spans="1:8" x14ac:dyDescent="0.2">
      <c r="B689" s="67"/>
      <c r="C689" s="68"/>
      <c r="D689" s="68"/>
      <c r="E689" s="68"/>
      <c r="F689" s="68"/>
      <c r="G689" s="101">
        <f t="shared" ref="G689:G690" si="88">ROUND(IF(PRODUCT(IF(C689=0,1,C689),IF(D689=0,1,D689),IF(E689=0,1,E689),IF(F689=0,1,F689))=1,0,PRODUCT(IF(C689=0,1,C689),IF(D689=0,1,D689),IF(E689=0,1,E689),IF(F689=0,1,F689))),2)</f>
        <v>0</v>
      </c>
      <c r="H689" s="65"/>
    </row>
    <row r="690" spans="1:8" x14ac:dyDescent="0.2">
      <c r="B690" s="67"/>
      <c r="C690" s="70"/>
      <c r="D690" s="70"/>
      <c r="E690" s="70"/>
      <c r="F690" s="70"/>
      <c r="G690" s="69">
        <f t="shared" si="88"/>
        <v>0</v>
      </c>
      <c r="H690" s="65"/>
    </row>
    <row r="691" spans="1:8" x14ac:dyDescent="0.2">
      <c r="C691" s="71"/>
      <c r="D691" s="125"/>
      <c r="E691" s="72" t="s">
        <v>583</v>
      </c>
      <c r="F691" s="73" t="s">
        <v>584</v>
      </c>
      <c r="G691" s="74">
        <f>SUM(G689:G690)</f>
        <v>0</v>
      </c>
      <c r="H691" s="75" t="s">
        <v>106</v>
      </c>
    </row>
    <row r="692" spans="1:8" ht="24" customHeight="1" x14ac:dyDescent="0.2">
      <c r="A692" s="125" t="s">
        <v>643</v>
      </c>
      <c r="B692" s="233" t="s">
        <v>644</v>
      </c>
      <c r="C692" s="234"/>
      <c r="D692" s="235"/>
      <c r="H692" s="65"/>
    </row>
    <row r="693" spans="1:8" x14ac:dyDescent="0.2">
      <c r="B693" s="66" t="s">
        <v>579</v>
      </c>
      <c r="C693" s="66" t="s">
        <v>48</v>
      </c>
      <c r="D693" s="66" t="s">
        <v>580</v>
      </c>
      <c r="E693" s="66" t="s">
        <v>581</v>
      </c>
      <c r="F693" s="66" t="s">
        <v>582</v>
      </c>
      <c r="G693" s="66" t="s">
        <v>583</v>
      </c>
      <c r="H693" s="65"/>
    </row>
    <row r="694" spans="1:8" x14ac:dyDescent="0.2">
      <c r="B694" s="67"/>
      <c r="C694" s="68"/>
      <c r="D694" s="68"/>
      <c r="E694" s="68"/>
      <c r="F694" s="68"/>
      <c r="G694" s="101">
        <f t="shared" ref="G694:G695" si="89">ROUND(IF(PRODUCT(IF(C694=0,1,C694),IF(D694=0,1,D694),IF(E694=0,1,E694),IF(F694=0,1,F694))=1,0,PRODUCT(IF(C694=0,1,C694),IF(D694=0,1,D694),IF(E694=0,1,E694),IF(F694=0,1,F694))),2)</f>
        <v>0</v>
      </c>
      <c r="H694" s="65"/>
    </row>
    <row r="695" spans="1:8" x14ac:dyDescent="0.2">
      <c r="B695" s="67"/>
      <c r="C695" s="70"/>
      <c r="D695" s="70"/>
      <c r="E695" s="70"/>
      <c r="F695" s="70"/>
      <c r="G695" s="69">
        <f t="shared" si="89"/>
        <v>0</v>
      </c>
      <c r="H695" s="65"/>
    </row>
    <row r="696" spans="1:8" x14ac:dyDescent="0.2">
      <c r="C696" s="71"/>
      <c r="D696" s="125"/>
      <c r="E696" s="72" t="s">
        <v>583</v>
      </c>
      <c r="F696" s="73" t="s">
        <v>584</v>
      </c>
      <c r="G696" s="74">
        <f>SUM(G694:G695)</f>
        <v>0</v>
      </c>
      <c r="H696" s="75" t="s">
        <v>106</v>
      </c>
    </row>
    <row r="697" spans="1:8" ht="24" customHeight="1" x14ac:dyDescent="0.2">
      <c r="A697" s="125" t="s">
        <v>645</v>
      </c>
      <c r="B697" s="233" t="s">
        <v>646</v>
      </c>
      <c r="C697" s="234"/>
      <c r="D697" s="235"/>
      <c r="H697" s="65"/>
    </row>
    <row r="698" spans="1:8" x14ac:dyDescent="0.2">
      <c r="B698" s="66" t="s">
        <v>579</v>
      </c>
      <c r="C698" s="66" t="s">
        <v>48</v>
      </c>
      <c r="D698" s="66" t="s">
        <v>580</v>
      </c>
      <c r="E698" s="66" t="s">
        <v>581</v>
      </c>
      <c r="F698" s="66" t="s">
        <v>582</v>
      </c>
      <c r="G698" s="66" t="s">
        <v>583</v>
      </c>
      <c r="H698" s="65"/>
    </row>
    <row r="699" spans="1:8" x14ac:dyDescent="0.2">
      <c r="B699" s="67"/>
      <c r="C699" s="68"/>
      <c r="D699" s="68"/>
      <c r="E699" s="68"/>
      <c r="F699" s="68"/>
      <c r="G699" s="101">
        <f t="shared" ref="G699:G700" si="90">ROUND(IF(PRODUCT(IF(C699=0,1,C699),IF(D699=0,1,D699),IF(E699=0,1,E699),IF(F699=0,1,F699))=1,0,PRODUCT(IF(C699=0,1,C699),IF(D699=0,1,D699),IF(E699=0,1,E699),IF(F699=0,1,F699))),2)</f>
        <v>0</v>
      </c>
      <c r="H699" s="65"/>
    </row>
    <row r="700" spans="1:8" x14ac:dyDescent="0.2">
      <c r="B700" s="67"/>
      <c r="C700" s="70"/>
      <c r="D700" s="70"/>
      <c r="E700" s="70"/>
      <c r="F700" s="70"/>
      <c r="G700" s="69">
        <f t="shared" si="90"/>
        <v>0</v>
      </c>
      <c r="H700" s="65"/>
    </row>
    <row r="701" spans="1:8" x14ac:dyDescent="0.2">
      <c r="C701" s="71"/>
      <c r="D701" s="125"/>
      <c r="E701" s="72" t="s">
        <v>583</v>
      </c>
      <c r="F701" s="73" t="s">
        <v>584</v>
      </c>
      <c r="G701" s="74">
        <f>SUM(G699:G700)</f>
        <v>0</v>
      </c>
      <c r="H701" s="75" t="s">
        <v>106</v>
      </c>
    </row>
    <row r="702" spans="1:8" ht="24" customHeight="1" x14ac:dyDescent="0.2">
      <c r="A702" s="125" t="s">
        <v>647</v>
      </c>
      <c r="B702" s="233" t="s">
        <v>648</v>
      </c>
      <c r="C702" s="234"/>
      <c r="D702" s="235"/>
      <c r="H702" s="65"/>
    </row>
    <row r="703" spans="1:8" x14ac:dyDescent="0.2">
      <c r="B703" s="66" t="s">
        <v>579</v>
      </c>
      <c r="C703" s="66" t="s">
        <v>48</v>
      </c>
      <c r="D703" s="66" t="s">
        <v>580</v>
      </c>
      <c r="E703" s="66" t="s">
        <v>581</v>
      </c>
      <c r="F703" s="66" t="s">
        <v>582</v>
      </c>
      <c r="G703" s="66" t="s">
        <v>583</v>
      </c>
      <c r="H703" s="65"/>
    </row>
    <row r="704" spans="1:8" x14ac:dyDescent="0.2">
      <c r="B704" s="67"/>
      <c r="C704" s="68"/>
      <c r="D704" s="68"/>
      <c r="E704" s="68"/>
      <c r="F704" s="68"/>
      <c r="G704" s="101">
        <f t="shared" ref="G704:G705" si="91">ROUND(IF(PRODUCT(IF(C704=0,1,C704),IF(D704=0,1,D704),IF(E704=0,1,E704),IF(F704=0,1,F704))=1,0,PRODUCT(IF(C704=0,1,C704),IF(D704=0,1,D704),IF(E704=0,1,E704),IF(F704=0,1,F704))),2)</f>
        <v>0</v>
      </c>
      <c r="H704" s="65"/>
    </row>
    <row r="705" spans="1:8" x14ac:dyDescent="0.2">
      <c r="B705" s="67"/>
      <c r="C705" s="70"/>
      <c r="D705" s="70"/>
      <c r="E705" s="70"/>
      <c r="F705" s="70"/>
      <c r="G705" s="69">
        <f t="shared" si="91"/>
        <v>0</v>
      </c>
      <c r="H705" s="65"/>
    </row>
    <row r="706" spans="1:8" x14ac:dyDescent="0.2">
      <c r="C706" s="71"/>
      <c r="D706" s="125"/>
      <c r="E706" s="72" t="s">
        <v>583</v>
      </c>
      <c r="F706" s="73" t="s">
        <v>584</v>
      </c>
      <c r="G706" s="74">
        <f>SUM(G704:G705)</f>
        <v>0</v>
      </c>
      <c r="H706" s="75" t="s">
        <v>106</v>
      </c>
    </row>
    <row r="707" spans="1:8" ht="24" customHeight="1" x14ac:dyDescent="0.2">
      <c r="A707" s="125" t="s">
        <v>649</v>
      </c>
      <c r="B707" s="233" t="s">
        <v>650</v>
      </c>
      <c r="C707" s="234"/>
      <c r="D707" s="235"/>
      <c r="H707" s="65"/>
    </row>
    <row r="708" spans="1:8" x14ac:dyDescent="0.2">
      <c r="B708" s="66" t="s">
        <v>579</v>
      </c>
      <c r="C708" s="66" t="s">
        <v>48</v>
      </c>
      <c r="D708" s="66" t="s">
        <v>580</v>
      </c>
      <c r="E708" s="66" t="s">
        <v>581</v>
      </c>
      <c r="F708" s="66" t="s">
        <v>582</v>
      </c>
      <c r="G708" s="66" t="s">
        <v>583</v>
      </c>
      <c r="H708" s="65"/>
    </row>
    <row r="709" spans="1:8" x14ac:dyDescent="0.2">
      <c r="B709" s="67"/>
      <c r="C709" s="68"/>
      <c r="D709" s="68"/>
      <c r="E709" s="68"/>
      <c r="F709" s="68"/>
      <c r="G709" s="101">
        <f t="shared" ref="G709:G710" si="92">ROUND(IF(PRODUCT(IF(C709=0,1,C709),IF(D709=0,1,D709),IF(E709=0,1,E709),IF(F709=0,1,F709))=1,0,PRODUCT(IF(C709=0,1,C709),IF(D709=0,1,D709),IF(E709=0,1,E709),IF(F709=0,1,F709))),2)</f>
        <v>0</v>
      </c>
      <c r="H709" s="65"/>
    </row>
    <row r="710" spans="1:8" x14ac:dyDescent="0.2">
      <c r="B710" s="67"/>
      <c r="C710" s="70"/>
      <c r="D710" s="70"/>
      <c r="E710" s="70"/>
      <c r="F710" s="70"/>
      <c r="G710" s="69">
        <f t="shared" si="92"/>
        <v>0</v>
      </c>
      <c r="H710" s="65"/>
    </row>
    <row r="711" spans="1:8" x14ac:dyDescent="0.2">
      <c r="C711" s="71"/>
      <c r="D711" s="125"/>
      <c r="E711" s="72" t="s">
        <v>583</v>
      </c>
      <c r="F711" s="73" t="s">
        <v>584</v>
      </c>
      <c r="G711" s="74">
        <f>SUM(G709:G710)</f>
        <v>0</v>
      </c>
      <c r="H711" s="75" t="s">
        <v>106</v>
      </c>
    </row>
    <row r="712" spans="1:8" ht="35.1" customHeight="1" x14ac:dyDescent="0.2">
      <c r="A712" s="125" t="s">
        <v>557</v>
      </c>
      <c r="B712" s="233" t="s">
        <v>230</v>
      </c>
      <c r="C712" s="234"/>
      <c r="D712" s="235"/>
      <c r="H712" s="65"/>
    </row>
    <row r="713" spans="1:8" x14ac:dyDescent="0.2">
      <c r="B713" s="66" t="s">
        <v>579</v>
      </c>
      <c r="C713" s="66" t="s">
        <v>48</v>
      </c>
      <c r="D713" s="66" t="s">
        <v>580</v>
      </c>
      <c r="E713" s="66" t="s">
        <v>581</v>
      </c>
      <c r="F713" s="66" t="s">
        <v>582</v>
      </c>
      <c r="G713" s="66" t="s">
        <v>583</v>
      </c>
      <c r="H713" s="65"/>
    </row>
    <row r="714" spans="1:8" x14ac:dyDescent="0.2">
      <c r="B714" s="67" t="s">
        <v>597</v>
      </c>
      <c r="C714" s="68">
        <v>1</v>
      </c>
      <c r="D714" s="68"/>
      <c r="E714" s="68"/>
      <c r="F714" s="68"/>
      <c r="G714" s="101">
        <f>SUM(C714:F714)</f>
        <v>1</v>
      </c>
      <c r="H714" s="65"/>
    </row>
    <row r="715" spans="1:8" x14ac:dyDescent="0.2">
      <c r="B715" s="67"/>
      <c r="C715" s="70"/>
      <c r="D715" s="70"/>
      <c r="E715" s="70"/>
      <c r="F715" s="70"/>
      <c r="G715" s="69">
        <f t="shared" ref="G715" si="93">ROUND(IF(PRODUCT(IF(C715=0,1,C715),IF(D715=0,1,D715),IF(E715=0,1,E715),IF(F715=0,1,F715))=1,0,PRODUCT(IF(C715=0,1,C715),IF(D715=0,1,D715),IF(E715=0,1,E715),IF(F715=0,1,F715))),2)</f>
        <v>0</v>
      </c>
      <c r="H715" s="65"/>
    </row>
    <row r="716" spans="1:8" x14ac:dyDescent="0.2">
      <c r="C716" s="71"/>
      <c r="D716" s="125"/>
      <c r="E716" s="72" t="s">
        <v>583</v>
      </c>
      <c r="F716" s="73" t="s">
        <v>584</v>
      </c>
      <c r="G716" s="74">
        <f>SUM(G714:G715)</f>
        <v>1</v>
      </c>
      <c r="H716" s="75" t="s">
        <v>48</v>
      </c>
    </row>
    <row r="717" spans="1:8" ht="24" customHeight="1" x14ac:dyDescent="0.2">
      <c r="A717" s="125" t="s">
        <v>558</v>
      </c>
      <c r="B717" s="233" t="s">
        <v>234</v>
      </c>
      <c r="C717" s="234"/>
      <c r="D717" s="235"/>
      <c r="H717" s="65"/>
    </row>
    <row r="718" spans="1:8" x14ac:dyDescent="0.2">
      <c r="B718" s="66" t="s">
        <v>579</v>
      </c>
      <c r="C718" s="66" t="s">
        <v>48</v>
      </c>
      <c r="D718" s="66" t="s">
        <v>580</v>
      </c>
      <c r="E718" s="66" t="s">
        <v>581</v>
      </c>
      <c r="F718" s="66" t="s">
        <v>582</v>
      </c>
      <c r="G718" s="66" t="s">
        <v>583</v>
      </c>
      <c r="H718" s="65"/>
    </row>
    <row r="719" spans="1:8" x14ac:dyDescent="0.2">
      <c r="B719" s="67" t="s">
        <v>597</v>
      </c>
      <c r="C719" s="68">
        <v>6</v>
      </c>
      <c r="D719" s="68"/>
      <c r="E719" s="68"/>
      <c r="F719" s="68"/>
      <c r="G719" s="101">
        <f t="shared" ref="G719:G720" si="94">ROUND(IF(PRODUCT(IF(C719=0,1,C719),IF(D719=0,1,D719),IF(E719=0,1,E719),IF(F719=0,1,F719))=1,0,PRODUCT(IF(C719=0,1,C719),IF(D719=0,1,D719),IF(E719=0,1,E719),IF(F719=0,1,F719))),2)</f>
        <v>6</v>
      </c>
      <c r="H719" s="65"/>
    </row>
    <row r="720" spans="1:8" x14ac:dyDescent="0.2">
      <c r="B720" s="67"/>
      <c r="C720" s="70"/>
      <c r="D720" s="70"/>
      <c r="E720" s="70"/>
      <c r="F720" s="70"/>
      <c r="G720" s="69">
        <f t="shared" si="94"/>
        <v>0</v>
      </c>
      <c r="H720" s="65"/>
    </row>
    <row r="721" spans="1:8" x14ac:dyDescent="0.2">
      <c r="C721" s="71"/>
      <c r="D721" s="125"/>
      <c r="E721" s="72" t="s">
        <v>583</v>
      </c>
      <c r="F721" s="73" t="s">
        <v>584</v>
      </c>
      <c r="G721" s="74">
        <f>SUM(G719:G720)</f>
        <v>6</v>
      </c>
      <c r="H721" s="75" t="s">
        <v>48</v>
      </c>
    </row>
    <row r="722" spans="1:8" ht="24" customHeight="1" x14ac:dyDescent="0.2">
      <c r="A722" s="125" t="s">
        <v>559</v>
      </c>
      <c r="B722" s="233" t="s">
        <v>560</v>
      </c>
      <c r="C722" s="234"/>
      <c r="D722" s="235"/>
      <c r="H722" s="65"/>
    </row>
    <row r="723" spans="1:8" x14ac:dyDescent="0.2">
      <c r="B723" s="66" t="s">
        <v>579</v>
      </c>
      <c r="C723" s="66" t="s">
        <v>48</v>
      </c>
      <c r="D723" s="66" t="s">
        <v>580</v>
      </c>
      <c r="E723" s="66" t="s">
        <v>581</v>
      </c>
      <c r="F723" s="66" t="s">
        <v>582</v>
      </c>
      <c r="G723" s="66" t="s">
        <v>583</v>
      </c>
      <c r="H723" s="65"/>
    </row>
    <row r="724" spans="1:8" x14ac:dyDescent="0.2">
      <c r="B724" s="67" t="s">
        <v>593</v>
      </c>
      <c r="C724" s="68">
        <v>1</v>
      </c>
      <c r="D724" s="68"/>
      <c r="E724" s="68"/>
      <c r="F724" s="68"/>
      <c r="G724" s="101">
        <f>SUM(C724:F724)</f>
        <v>1</v>
      </c>
      <c r="H724" s="65"/>
    </row>
    <row r="725" spans="1:8" x14ac:dyDescent="0.2">
      <c r="B725" s="67"/>
      <c r="C725" s="70"/>
      <c r="D725" s="70"/>
      <c r="E725" s="70"/>
      <c r="F725" s="70"/>
      <c r="G725" s="69">
        <f t="shared" ref="G725" si="95">ROUND(IF(PRODUCT(IF(C725=0,1,C725),IF(D725=0,1,D725),IF(E725=0,1,E725),IF(F725=0,1,F725))=1,0,PRODUCT(IF(C725=0,1,C725),IF(D725=0,1,D725),IF(E725=0,1,E725),IF(F725=0,1,F725))),2)</f>
        <v>0</v>
      </c>
      <c r="H725" s="65"/>
    </row>
    <row r="726" spans="1:8" x14ac:dyDescent="0.2">
      <c r="C726" s="71"/>
      <c r="D726" s="125"/>
      <c r="E726" s="72" t="s">
        <v>583</v>
      </c>
      <c r="F726" s="73" t="s">
        <v>584</v>
      </c>
      <c r="G726" s="74">
        <f>SUM(G724:G725)</f>
        <v>1</v>
      </c>
      <c r="H726" s="75" t="s">
        <v>48</v>
      </c>
    </row>
    <row r="727" spans="1:8" x14ac:dyDescent="0.2">
      <c r="A727" s="125" t="s">
        <v>561</v>
      </c>
      <c r="B727" s="233" t="s">
        <v>264</v>
      </c>
      <c r="C727" s="234"/>
      <c r="D727" s="235"/>
      <c r="H727" s="65"/>
    </row>
    <row r="728" spans="1:8" x14ac:dyDescent="0.2">
      <c r="B728" s="66" t="s">
        <v>579</v>
      </c>
      <c r="C728" s="66" t="s">
        <v>48</v>
      </c>
      <c r="D728" s="66" t="s">
        <v>580</v>
      </c>
      <c r="E728" s="66" t="s">
        <v>581</v>
      </c>
      <c r="F728" s="66" t="s">
        <v>582</v>
      </c>
      <c r="G728" s="66" t="s">
        <v>583</v>
      </c>
      <c r="H728" s="65"/>
    </row>
    <row r="729" spans="1:8" x14ac:dyDescent="0.2">
      <c r="B729" s="67" t="s">
        <v>593</v>
      </c>
      <c r="C729" s="68">
        <v>1</v>
      </c>
      <c r="D729" s="68"/>
      <c r="E729" s="68"/>
      <c r="F729" s="68"/>
      <c r="G729" s="101">
        <f>SUM(C729:F729)</f>
        <v>1</v>
      </c>
      <c r="H729" s="65"/>
    </row>
    <row r="730" spans="1:8" x14ac:dyDescent="0.2">
      <c r="B730" s="67"/>
      <c r="C730" s="70"/>
      <c r="D730" s="70"/>
      <c r="E730" s="70"/>
      <c r="F730" s="70"/>
      <c r="G730" s="69">
        <f t="shared" ref="G730" si="96">ROUND(IF(PRODUCT(IF(C730=0,1,C730),IF(D730=0,1,D730),IF(E730=0,1,E730),IF(F730=0,1,F730))=1,0,PRODUCT(IF(C730=0,1,C730),IF(D730=0,1,D730),IF(E730=0,1,E730),IF(F730=0,1,F730))),2)</f>
        <v>0</v>
      </c>
      <c r="H730" s="65"/>
    </row>
    <row r="731" spans="1:8" x14ac:dyDescent="0.2">
      <c r="C731" s="71"/>
      <c r="D731" s="125"/>
      <c r="E731" s="72" t="s">
        <v>583</v>
      </c>
      <c r="F731" s="73" t="s">
        <v>584</v>
      </c>
      <c r="G731" s="74">
        <f>SUM(G729:G730)</f>
        <v>1</v>
      </c>
      <c r="H731" s="75" t="s">
        <v>48</v>
      </c>
    </row>
    <row r="732" spans="1:8" ht="24" customHeight="1" x14ac:dyDescent="0.2">
      <c r="A732" s="125" t="s">
        <v>651</v>
      </c>
      <c r="B732" s="233" t="s">
        <v>652</v>
      </c>
      <c r="C732" s="234"/>
      <c r="D732" s="235"/>
      <c r="H732" s="65"/>
    </row>
    <row r="733" spans="1:8" x14ac:dyDescent="0.2">
      <c r="B733" s="66" t="s">
        <v>579</v>
      </c>
      <c r="C733" s="66" t="s">
        <v>48</v>
      </c>
      <c r="D733" s="66" t="s">
        <v>580</v>
      </c>
      <c r="E733" s="66" t="s">
        <v>581</v>
      </c>
      <c r="F733" s="66" t="s">
        <v>582</v>
      </c>
      <c r="G733" s="66" t="s">
        <v>583</v>
      </c>
      <c r="H733" s="65"/>
    </row>
    <row r="734" spans="1:8" x14ac:dyDescent="0.2">
      <c r="B734" s="67"/>
      <c r="C734" s="68"/>
      <c r="D734" s="68"/>
      <c r="E734" s="68"/>
      <c r="F734" s="68"/>
      <c r="G734" s="101">
        <f>SUM(C734:F734)</f>
        <v>0</v>
      </c>
      <c r="H734" s="65"/>
    </row>
    <row r="735" spans="1:8" x14ac:dyDescent="0.2">
      <c r="B735" s="67"/>
      <c r="C735" s="70"/>
      <c r="D735" s="70"/>
      <c r="E735" s="70"/>
      <c r="F735" s="70"/>
      <c r="G735" s="69">
        <f t="shared" ref="G735" si="97">ROUND(IF(PRODUCT(IF(C735=0,1,C735),IF(D735=0,1,D735),IF(E735=0,1,E735),IF(F735=0,1,F735))=1,0,PRODUCT(IF(C735=0,1,C735),IF(D735=0,1,D735),IF(E735=0,1,E735),IF(F735=0,1,F735))),2)</f>
        <v>0</v>
      </c>
      <c r="H735" s="65"/>
    </row>
    <row r="736" spans="1:8" x14ac:dyDescent="0.2">
      <c r="C736" s="71"/>
      <c r="D736" s="125"/>
      <c r="E736" s="72" t="s">
        <v>583</v>
      </c>
      <c r="F736" s="73" t="s">
        <v>584</v>
      </c>
      <c r="G736" s="74">
        <f>SUM(G734:G735)</f>
        <v>0</v>
      </c>
      <c r="H736" s="75" t="s">
        <v>48</v>
      </c>
    </row>
    <row r="737" spans="1:8" ht="24" customHeight="1" x14ac:dyDescent="0.2">
      <c r="A737" s="125" t="s">
        <v>562</v>
      </c>
      <c r="B737" s="233" t="s">
        <v>653</v>
      </c>
      <c r="C737" s="234"/>
      <c r="D737" s="235"/>
      <c r="H737" s="65"/>
    </row>
    <row r="738" spans="1:8" x14ac:dyDescent="0.2">
      <c r="B738" s="66" t="s">
        <v>579</v>
      </c>
      <c r="C738" s="66" t="s">
        <v>48</v>
      </c>
      <c r="D738" s="66" t="s">
        <v>580</v>
      </c>
      <c r="E738" s="66" t="s">
        <v>581</v>
      </c>
      <c r="F738" s="66" t="s">
        <v>582</v>
      </c>
      <c r="G738" s="66" t="s">
        <v>583</v>
      </c>
      <c r="H738" s="65"/>
    </row>
    <row r="739" spans="1:8" x14ac:dyDescent="0.2">
      <c r="B739" s="67" t="s">
        <v>593</v>
      </c>
      <c r="C739" s="68">
        <v>1</v>
      </c>
      <c r="D739" s="68"/>
      <c r="E739" s="68"/>
      <c r="F739" s="68"/>
      <c r="G739" s="101">
        <v>1</v>
      </c>
      <c r="H739" s="65"/>
    </row>
    <row r="740" spans="1:8" x14ac:dyDescent="0.2">
      <c r="B740" s="67"/>
      <c r="C740" s="70"/>
      <c r="D740" s="70"/>
      <c r="E740" s="70"/>
      <c r="F740" s="70"/>
      <c r="G740" s="69">
        <f t="shared" ref="G740" si="98">ROUND(IF(PRODUCT(IF(C740=0,1,C740),IF(D740=0,1,D740),IF(E740=0,1,E740),IF(F740=0,1,F740))=1,0,PRODUCT(IF(C740=0,1,C740),IF(D740=0,1,D740),IF(E740=0,1,E740),IF(F740=0,1,F740))),2)</f>
        <v>0</v>
      </c>
      <c r="H740" s="65"/>
    </row>
    <row r="741" spans="1:8" x14ac:dyDescent="0.2">
      <c r="C741" s="71"/>
      <c r="D741" s="125"/>
      <c r="E741" s="72" t="s">
        <v>583</v>
      </c>
      <c r="F741" s="73" t="s">
        <v>584</v>
      </c>
      <c r="G741" s="74">
        <f>SUM(G739:G740)</f>
        <v>1</v>
      </c>
      <c r="H741" s="75" t="s">
        <v>48</v>
      </c>
    </row>
    <row r="742" spans="1:8" ht="24" customHeight="1" x14ac:dyDescent="0.2">
      <c r="A742" s="125" t="s">
        <v>563</v>
      </c>
      <c r="B742" s="233" t="str">
        <f>BASE!D108</f>
        <v>LUMINÁRIA TIPO PLAFON, DE SOBREPOR, COM 1 LÂMPADA LED DE 12/13 W, SEM REATOR - FORNECIMENTO E INSTALAÇÃO. AF_02/2020</v>
      </c>
      <c r="C742" s="234"/>
      <c r="D742" s="235"/>
      <c r="H742" s="65"/>
    </row>
    <row r="743" spans="1:8" x14ac:dyDescent="0.2">
      <c r="B743" s="66" t="s">
        <v>579</v>
      </c>
      <c r="C743" s="66" t="s">
        <v>48</v>
      </c>
      <c r="D743" s="66" t="s">
        <v>580</v>
      </c>
      <c r="E743" s="66" t="s">
        <v>581</v>
      </c>
      <c r="F743" s="66" t="s">
        <v>582</v>
      </c>
      <c r="G743" s="66" t="s">
        <v>583</v>
      </c>
      <c r="H743" s="65"/>
    </row>
    <row r="744" spans="1:8" x14ac:dyDescent="0.2">
      <c r="B744" s="67" t="s">
        <v>639</v>
      </c>
      <c r="C744" s="68">
        <v>1</v>
      </c>
      <c r="D744" s="68"/>
      <c r="E744" s="68"/>
      <c r="F744" s="68"/>
      <c r="G744" s="101">
        <v>1</v>
      </c>
      <c r="H744" s="65"/>
    </row>
    <row r="745" spans="1:8" x14ac:dyDescent="0.2">
      <c r="B745" s="67" t="s">
        <v>590</v>
      </c>
      <c r="C745" s="68">
        <v>1</v>
      </c>
      <c r="D745" s="68"/>
      <c r="E745" s="68"/>
      <c r="F745" s="68"/>
      <c r="G745" s="101">
        <v>1</v>
      </c>
      <c r="H745" s="65"/>
    </row>
    <row r="746" spans="1:8" x14ac:dyDescent="0.2">
      <c r="B746" s="67" t="s">
        <v>586</v>
      </c>
      <c r="C746" s="68">
        <v>1</v>
      </c>
      <c r="D746" s="68"/>
      <c r="E746" s="68"/>
      <c r="F746" s="68"/>
      <c r="G746" s="101">
        <v>1</v>
      </c>
      <c r="H746" s="65"/>
    </row>
    <row r="747" spans="1:8" x14ac:dyDescent="0.2">
      <c r="B747" s="67" t="s">
        <v>592</v>
      </c>
      <c r="C747" s="68">
        <v>1</v>
      </c>
      <c r="D747" s="68"/>
      <c r="E747" s="68"/>
      <c r="F747" s="68"/>
      <c r="G747" s="101">
        <v>1</v>
      </c>
      <c r="H747" s="65"/>
    </row>
    <row r="748" spans="1:8" x14ac:dyDescent="0.2">
      <c r="B748" s="67" t="s">
        <v>589</v>
      </c>
      <c r="C748" s="68">
        <v>3</v>
      </c>
      <c r="D748" s="68"/>
      <c r="E748" s="68"/>
      <c r="F748" s="68"/>
      <c r="G748" s="101">
        <f t="shared" ref="G748:G762" si="99">ROUND(IF(PRODUCT(IF(C748=0,1,C748),IF(D748=0,1,D748),IF(E748=0,1,E748),IF(F748=0,1,F748))=1,0,PRODUCT(IF(C748=0,1,C748),IF(D748=0,1,D748),IF(E748=0,1,E748),IF(F748=0,1,F748))),2)</f>
        <v>3</v>
      </c>
      <c r="H748" s="65"/>
    </row>
    <row r="749" spans="1:8" x14ac:dyDescent="0.2">
      <c r="B749" s="67" t="s">
        <v>603</v>
      </c>
      <c r="C749" s="68">
        <v>1</v>
      </c>
      <c r="D749" s="68"/>
      <c r="E749" s="68"/>
      <c r="F749" s="68"/>
      <c r="G749" s="101">
        <v>1</v>
      </c>
      <c r="H749" s="65"/>
    </row>
    <row r="750" spans="1:8" x14ac:dyDescent="0.2">
      <c r="B750" s="67" t="s">
        <v>604</v>
      </c>
      <c r="C750" s="68">
        <v>1</v>
      </c>
      <c r="D750" s="68"/>
      <c r="E750" s="68"/>
      <c r="F750" s="68"/>
      <c r="G750" s="101">
        <v>1</v>
      </c>
      <c r="H750" s="65"/>
    </row>
    <row r="751" spans="1:8" x14ac:dyDescent="0.2">
      <c r="B751" s="67" t="s">
        <v>587</v>
      </c>
      <c r="C751" s="68">
        <v>1</v>
      </c>
      <c r="D751" s="68"/>
      <c r="E751" s="68"/>
      <c r="F751" s="68"/>
      <c r="G751" s="101">
        <v>1</v>
      </c>
      <c r="H751" s="65"/>
    </row>
    <row r="752" spans="1:8" x14ac:dyDescent="0.2">
      <c r="B752" s="67" t="s">
        <v>605</v>
      </c>
      <c r="C752" s="68">
        <v>1</v>
      </c>
      <c r="D752" s="68"/>
      <c r="E752" s="68"/>
      <c r="F752" s="68"/>
      <c r="G752" s="101">
        <v>1</v>
      </c>
      <c r="H752" s="65"/>
    </row>
    <row r="753" spans="1:8" x14ac:dyDescent="0.2">
      <c r="B753" s="67"/>
      <c r="C753" s="68">
        <v>1</v>
      </c>
      <c r="D753" s="68"/>
      <c r="E753" s="68"/>
      <c r="F753" s="68"/>
      <c r="G753" s="101">
        <v>1</v>
      </c>
      <c r="H753" s="65"/>
    </row>
    <row r="754" spans="1:8" x14ac:dyDescent="0.2">
      <c r="B754" s="67" t="s">
        <v>597</v>
      </c>
      <c r="C754" s="68">
        <v>2</v>
      </c>
      <c r="D754" s="68"/>
      <c r="E754" s="68"/>
      <c r="F754" s="68"/>
      <c r="G754" s="101">
        <f t="shared" ref="G754" si="100">ROUND(IF(PRODUCT(IF(C754=0,1,C754),IF(D754=0,1,D754),IF(E754=0,1,E754),IF(F754=0,1,F754))=1,0,PRODUCT(IF(C754=0,1,C754),IF(D754=0,1,D754),IF(E754=0,1,E754),IF(F754=0,1,F754))),2)</f>
        <v>2</v>
      </c>
      <c r="H754" s="65"/>
    </row>
    <row r="755" spans="1:8" x14ac:dyDescent="0.2">
      <c r="B755" s="67" t="s">
        <v>637</v>
      </c>
      <c r="C755" s="68">
        <v>1</v>
      </c>
      <c r="D755" s="68"/>
      <c r="E755" s="68"/>
      <c r="F755" s="68"/>
      <c r="G755" s="101">
        <v>1</v>
      </c>
      <c r="H755" s="65"/>
    </row>
    <row r="756" spans="1:8" x14ac:dyDescent="0.2">
      <c r="B756" s="67" t="s">
        <v>591</v>
      </c>
      <c r="C756" s="68">
        <v>1</v>
      </c>
      <c r="D756" s="68"/>
      <c r="E756" s="68"/>
      <c r="F756" s="68"/>
      <c r="G756" s="101">
        <v>1</v>
      </c>
      <c r="H756" s="65"/>
    </row>
    <row r="757" spans="1:8" x14ac:dyDescent="0.2">
      <c r="B757" s="67"/>
      <c r="C757" s="68">
        <v>1</v>
      </c>
      <c r="D757" s="68"/>
      <c r="E757" s="68"/>
      <c r="F757" s="68"/>
      <c r="G757" s="101">
        <v>1</v>
      </c>
      <c r="H757" s="65"/>
    </row>
    <row r="758" spans="1:8" x14ac:dyDescent="0.2">
      <c r="B758" s="67" t="s">
        <v>618</v>
      </c>
      <c r="C758" s="68">
        <v>1</v>
      </c>
      <c r="D758" s="68"/>
      <c r="E758" s="68"/>
      <c r="F758" s="68"/>
      <c r="G758" s="101">
        <v>1</v>
      </c>
      <c r="H758" s="65"/>
    </row>
    <row r="759" spans="1:8" x14ac:dyDescent="0.2">
      <c r="B759" s="67" t="s">
        <v>633</v>
      </c>
      <c r="C759" s="68">
        <v>1</v>
      </c>
      <c r="D759" s="68"/>
      <c r="E759" s="68"/>
      <c r="F759" s="68"/>
      <c r="G759" s="101">
        <v>1</v>
      </c>
      <c r="H759" s="65"/>
    </row>
    <row r="760" spans="1:8" x14ac:dyDescent="0.2">
      <c r="B760" s="67" t="s">
        <v>592</v>
      </c>
      <c r="C760" s="68">
        <v>1</v>
      </c>
      <c r="D760" s="68"/>
      <c r="E760" s="68"/>
      <c r="F760" s="68"/>
      <c r="G760" s="101">
        <v>1</v>
      </c>
      <c r="H760" s="65"/>
    </row>
    <row r="761" spans="1:8" x14ac:dyDescent="0.2">
      <c r="B761" s="67" t="s">
        <v>613</v>
      </c>
      <c r="C761" s="68">
        <v>1</v>
      </c>
      <c r="D761" s="68"/>
      <c r="E761" s="68"/>
      <c r="F761" s="68"/>
      <c r="G761" s="101">
        <v>1</v>
      </c>
      <c r="H761" s="65"/>
    </row>
    <row r="762" spans="1:8" x14ac:dyDescent="0.2">
      <c r="B762" s="67"/>
      <c r="C762" s="70"/>
      <c r="D762" s="70"/>
      <c r="E762" s="70"/>
      <c r="F762" s="70"/>
      <c r="G762" s="69">
        <f t="shared" si="99"/>
        <v>0</v>
      </c>
      <c r="H762" s="65"/>
    </row>
    <row r="763" spans="1:8" x14ac:dyDescent="0.2">
      <c r="C763" s="71"/>
      <c r="D763" s="125"/>
      <c r="E763" s="72" t="s">
        <v>583</v>
      </c>
      <c r="F763" s="73" t="s">
        <v>584</v>
      </c>
      <c r="G763" s="74">
        <f>SUM(G744:G762)</f>
        <v>21</v>
      </c>
      <c r="H763" s="75" t="s">
        <v>48</v>
      </c>
    </row>
    <row r="764" spans="1:8" x14ac:dyDescent="0.2">
      <c r="A764" s="125" t="str">
        <f>BASE!A109</f>
        <v>11.17</v>
      </c>
      <c r="B764" s="233" t="s">
        <v>566</v>
      </c>
      <c r="C764" s="234"/>
      <c r="D764" s="235"/>
      <c r="H764" s="65"/>
    </row>
    <row r="765" spans="1:8" x14ac:dyDescent="0.2">
      <c r="B765" s="66" t="s">
        <v>579</v>
      </c>
      <c r="C765" s="66" t="s">
        <v>48</v>
      </c>
      <c r="D765" s="66" t="s">
        <v>580</v>
      </c>
      <c r="E765" s="66" t="s">
        <v>581</v>
      </c>
      <c r="F765" s="66" t="s">
        <v>582</v>
      </c>
      <c r="G765" s="66" t="s">
        <v>583</v>
      </c>
      <c r="H765" s="65"/>
    </row>
    <row r="766" spans="1:8" x14ac:dyDescent="0.2">
      <c r="B766" s="67" t="s">
        <v>654</v>
      </c>
      <c r="C766" s="68">
        <v>4</v>
      </c>
      <c r="D766" s="68"/>
      <c r="E766" s="68"/>
      <c r="F766" s="68"/>
      <c r="G766" s="101">
        <f t="shared" ref="G766:G767" si="101">ROUND(IF(PRODUCT(IF(C766=0,1,C766),IF(D766=0,1,D766),IF(E766=0,1,E766),IF(F766=0,1,F766))=1,0,PRODUCT(IF(C766=0,1,C766),IF(D766=0,1,D766),IF(E766=0,1,E766),IF(F766=0,1,F766))),2)</f>
        <v>4</v>
      </c>
      <c r="H766" s="65"/>
    </row>
    <row r="767" spans="1:8" x14ac:dyDescent="0.2">
      <c r="B767" s="67"/>
      <c r="C767" s="70"/>
      <c r="D767" s="70"/>
      <c r="E767" s="70"/>
      <c r="F767" s="70"/>
      <c r="G767" s="69">
        <f t="shared" si="101"/>
        <v>0</v>
      </c>
      <c r="H767" s="65"/>
    </row>
    <row r="768" spans="1:8" x14ac:dyDescent="0.2">
      <c r="C768" s="71"/>
      <c r="D768" s="125"/>
      <c r="E768" s="72" t="s">
        <v>583</v>
      </c>
      <c r="F768" s="73" t="s">
        <v>584</v>
      </c>
      <c r="G768" s="74">
        <f>SUM(G766:G767)</f>
        <v>4</v>
      </c>
      <c r="H768" s="75" t="s">
        <v>48</v>
      </c>
    </row>
    <row r="770" spans="1:8" x14ac:dyDescent="0.2">
      <c r="A770" s="139" t="s">
        <v>567</v>
      </c>
      <c r="B770" s="158" t="s">
        <v>568</v>
      </c>
      <c r="C770" s="230"/>
      <c r="D770" s="231"/>
      <c r="E770" s="231"/>
      <c r="F770" s="231"/>
      <c r="G770" s="231"/>
      <c r="H770" s="232"/>
    </row>
    <row r="771" spans="1:8" ht="24" customHeight="1" x14ac:dyDescent="0.2">
      <c r="A771" s="125" t="str">
        <f>BASE!A111</f>
        <v>12.1</v>
      </c>
      <c r="B771" s="233" t="str">
        <f>BASE!D111</f>
        <v>FORRO EM RÉGUAS DE PVC, FRISADO, PARA AMBIENTES COMERCIAIS, INCLUSIVE ESTRUTURA DE FIXAÇÃO. AF_05/2017_P</v>
      </c>
      <c r="C771" s="234"/>
      <c r="D771" s="235"/>
      <c r="H771" s="65"/>
    </row>
    <row r="772" spans="1:8" x14ac:dyDescent="0.2">
      <c r="B772" s="66" t="s">
        <v>579</v>
      </c>
      <c r="C772" s="66" t="s">
        <v>48</v>
      </c>
      <c r="D772" s="66" t="s">
        <v>580</v>
      </c>
      <c r="E772" s="66" t="s">
        <v>581</v>
      </c>
      <c r="F772" s="66" t="s">
        <v>582</v>
      </c>
      <c r="G772" s="66" t="s">
        <v>583</v>
      </c>
      <c r="H772" s="65"/>
    </row>
    <row r="773" spans="1:8" x14ac:dyDescent="0.2">
      <c r="B773" s="67" t="s">
        <v>593</v>
      </c>
      <c r="C773" s="68">
        <f>G316</f>
        <v>141.13</v>
      </c>
      <c r="D773" s="68"/>
      <c r="E773" s="68"/>
      <c r="F773" s="68"/>
      <c r="G773" s="101">
        <f t="shared" ref="G773:G774" si="102">ROUND(IF(PRODUCT(IF(C773=0,1,C773),IF(D773=0,1,D773),IF(E773=0,1,E773),IF(F773=0,1,F773))=1,0,PRODUCT(IF(C773=0,1,C773),IF(D773=0,1,D773),IF(E773=0,1,E773),IF(F773=0,1,F773))),2)</f>
        <v>141.13</v>
      </c>
      <c r="H773" s="65"/>
    </row>
    <row r="774" spans="1:8" x14ac:dyDescent="0.2">
      <c r="B774" s="67"/>
      <c r="C774" s="70"/>
      <c r="D774" s="70"/>
      <c r="E774" s="70"/>
      <c r="F774" s="70"/>
      <c r="G774" s="69">
        <f t="shared" si="102"/>
        <v>0</v>
      </c>
      <c r="H774" s="65"/>
    </row>
    <row r="775" spans="1:8" x14ac:dyDescent="0.2">
      <c r="C775" s="71"/>
      <c r="D775" s="125"/>
      <c r="E775" s="72" t="s">
        <v>583</v>
      </c>
      <c r="F775" s="73" t="s">
        <v>584</v>
      </c>
      <c r="G775" s="74">
        <f>SUM(G773:G774)</f>
        <v>141.13</v>
      </c>
      <c r="H775" s="75" t="s">
        <v>17</v>
      </c>
    </row>
    <row r="776" spans="1:8" x14ac:dyDescent="0.2">
      <c r="A776" s="125" t="str">
        <f>BASE!A112</f>
        <v>12.2</v>
      </c>
      <c r="B776" s="233" t="s">
        <v>355</v>
      </c>
      <c r="C776" s="234"/>
      <c r="D776" s="235"/>
      <c r="H776" s="65"/>
    </row>
    <row r="777" spans="1:8" x14ac:dyDescent="0.2">
      <c r="B777" s="66" t="s">
        <v>579</v>
      </c>
      <c r="C777" s="66" t="s">
        <v>48</v>
      </c>
      <c r="D777" s="66" t="s">
        <v>580</v>
      </c>
      <c r="E777" s="66" t="s">
        <v>581</v>
      </c>
      <c r="F777" s="66" t="s">
        <v>582</v>
      </c>
      <c r="G777" s="66" t="s">
        <v>583</v>
      </c>
      <c r="H777" s="65"/>
    </row>
    <row r="778" spans="1:8" x14ac:dyDescent="0.2">
      <c r="B778" s="67" t="s">
        <v>593</v>
      </c>
      <c r="C778" s="68">
        <v>172.55</v>
      </c>
      <c r="D778" s="68"/>
      <c r="E778" s="68"/>
      <c r="F778" s="68"/>
      <c r="G778" s="101">
        <f t="shared" ref="G778:G779" si="103">ROUND(IF(PRODUCT(IF(C778=0,1,C778),IF(D778=0,1,D778),IF(E778=0,1,E778),IF(F778=0,1,F778))=1,0,PRODUCT(IF(C778=0,1,C778),IF(D778=0,1,D778),IF(E778=0,1,E778),IF(F778=0,1,F778))),2)</f>
        <v>172.55</v>
      </c>
      <c r="H778" s="65"/>
    </row>
    <row r="779" spans="1:8" x14ac:dyDescent="0.2">
      <c r="B779" s="67"/>
      <c r="C779" s="70"/>
      <c r="D779" s="70"/>
      <c r="E779" s="70"/>
      <c r="F779" s="70"/>
      <c r="G779" s="69">
        <f t="shared" si="103"/>
        <v>0</v>
      </c>
      <c r="H779" s="65"/>
    </row>
    <row r="780" spans="1:8" x14ac:dyDescent="0.2">
      <c r="C780" s="71"/>
      <c r="D780" s="125"/>
      <c r="E780" s="72" t="s">
        <v>583</v>
      </c>
      <c r="F780" s="73" t="s">
        <v>584</v>
      </c>
      <c r="G780" s="74">
        <f>SUM(G778:G779)</f>
        <v>172.55</v>
      </c>
      <c r="H780" s="75" t="s">
        <v>17</v>
      </c>
    </row>
  </sheetData>
  <mergeCells count="105">
    <mergeCell ref="B245:D245"/>
    <mergeCell ref="B613:D613"/>
    <mergeCell ref="B559:D559"/>
    <mergeCell ref="B513:D513"/>
    <mergeCell ref="B523:D523"/>
    <mergeCell ref="B528:D528"/>
    <mergeCell ref="B502:D502"/>
    <mergeCell ref="B538:D538"/>
    <mergeCell ref="B533:D533"/>
    <mergeCell ref="B566:D566"/>
    <mergeCell ref="B546:D546"/>
    <mergeCell ref="B552:D552"/>
    <mergeCell ref="B202:D202"/>
    <mergeCell ref="B216:D216"/>
    <mergeCell ref="B221:D221"/>
    <mergeCell ref="B228:D228"/>
    <mergeCell ref="B363:D363"/>
    <mergeCell ref="B343:D343"/>
    <mergeCell ref="B495:D495"/>
    <mergeCell ref="B472:D472"/>
    <mergeCell ref="B477:D477"/>
    <mergeCell ref="B482:D482"/>
    <mergeCell ref="B490:D490"/>
    <mergeCell ref="B450:D450"/>
    <mergeCell ref="B467:D467"/>
    <mergeCell ref="B381:D381"/>
    <mergeCell ref="B258:D258"/>
    <mergeCell ref="B353:D353"/>
    <mergeCell ref="C264:H264"/>
    <mergeCell ref="B358:D358"/>
    <mergeCell ref="C210:H210"/>
    <mergeCell ref="B211:D211"/>
    <mergeCell ref="B235:D235"/>
    <mergeCell ref="B240:D240"/>
    <mergeCell ref="B291:D291"/>
    <mergeCell ref="B265:D265"/>
    <mergeCell ref="B771:D771"/>
    <mergeCell ref="B764:D764"/>
    <mergeCell ref="B722:D722"/>
    <mergeCell ref="B727:D727"/>
    <mergeCell ref="B732:D732"/>
    <mergeCell ref="B737:D737"/>
    <mergeCell ref="B742:D742"/>
    <mergeCell ref="C770:H770"/>
    <mergeCell ref="B580:D580"/>
    <mergeCell ref="B594:D594"/>
    <mergeCell ref="B601:D601"/>
    <mergeCell ref="B608:D608"/>
    <mergeCell ref="B672:D672"/>
    <mergeCell ref="C624:H624"/>
    <mergeCell ref="B712:D712"/>
    <mergeCell ref="B717:D717"/>
    <mergeCell ref="B702:D702"/>
    <mergeCell ref="B707:D707"/>
    <mergeCell ref="B687:D687"/>
    <mergeCell ref="B692:D692"/>
    <mergeCell ref="B697:D697"/>
    <mergeCell ref="B625:D625"/>
    <mergeCell ref="B648:D648"/>
    <mergeCell ref="B666:D666"/>
    <mergeCell ref="B40:D40"/>
    <mergeCell ref="B46:D46"/>
    <mergeCell ref="B116:D116"/>
    <mergeCell ref="B121:D121"/>
    <mergeCell ref="A1:H1"/>
    <mergeCell ref="A3:H3"/>
    <mergeCell ref="A2:H2"/>
    <mergeCell ref="A4:H5"/>
    <mergeCell ref="B6:H6"/>
    <mergeCell ref="B7:E7"/>
    <mergeCell ref="A8:H8"/>
    <mergeCell ref="B10:D10"/>
    <mergeCell ref="G7:H7"/>
    <mergeCell ref="C9:H9"/>
    <mergeCell ref="B52:D52"/>
    <mergeCell ref="B34:D34"/>
    <mergeCell ref="C32:H32"/>
    <mergeCell ref="B104:D104"/>
    <mergeCell ref="B109:D109"/>
    <mergeCell ref="B14:D14"/>
    <mergeCell ref="B18:D18"/>
    <mergeCell ref="C132:H132"/>
    <mergeCell ref="B133:D133"/>
    <mergeCell ref="B139:D139"/>
    <mergeCell ref="C234:H234"/>
    <mergeCell ref="B78:D78"/>
    <mergeCell ref="B618:D618"/>
    <mergeCell ref="B776:D776"/>
    <mergeCell ref="B22:D22"/>
    <mergeCell ref="B27:D27"/>
    <mergeCell ref="B126:D126"/>
    <mergeCell ref="B147:D147"/>
    <mergeCell ref="B182:D182"/>
    <mergeCell ref="C352:H352"/>
    <mergeCell ref="B431:D431"/>
    <mergeCell ref="C449:H449"/>
    <mergeCell ref="C423:H423"/>
    <mergeCell ref="B424:D424"/>
    <mergeCell ref="B389:D389"/>
    <mergeCell ref="B417:D417"/>
    <mergeCell ref="B438:D438"/>
    <mergeCell ref="B443:D443"/>
    <mergeCell ref="B407:D407"/>
    <mergeCell ref="B412:D412"/>
    <mergeCell ref="B317:D317"/>
  </mergeCells>
  <pageMargins left="0.62531250000000005" right="0.59812500000000002" top="0.5591666666666667" bottom="0.60499999999999998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G35"/>
  <sheetViews>
    <sheetView topLeftCell="A10" zoomScaleSheetLayoutView="100" zoomScalePageLayoutView="70" workbookViewId="0">
      <selection activeCell="F13" sqref="F13"/>
    </sheetView>
  </sheetViews>
  <sheetFormatPr defaultRowHeight="12.75" x14ac:dyDescent="0.2"/>
  <cols>
    <col min="1" max="1" width="7.42578125" style="44" customWidth="1"/>
    <col min="2" max="2" width="30.7109375" style="44" customWidth="1"/>
    <col min="3" max="3" width="5.42578125" style="44" customWidth="1"/>
    <col min="4" max="6" width="11.7109375" style="60" customWidth="1"/>
    <col min="7" max="7" width="12.7109375" style="60" customWidth="1"/>
    <col min="8" max="252" width="9.140625" style="44"/>
    <col min="253" max="253" width="6.42578125" style="44" customWidth="1"/>
    <col min="254" max="254" width="25.85546875" style="44" customWidth="1"/>
    <col min="255" max="255" width="5.42578125" style="44" customWidth="1"/>
    <col min="256" max="262" width="10.7109375" style="44" customWidth="1"/>
    <col min="263" max="508" width="9.140625" style="44"/>
    <col min="509" max="509" width="6.42578125" style="44" customWidth="1"/>
    <col min="510" max="510" width="25.85546875" style="44" customWidth="1"/>
    <col min="511" max="511" width="5.42578125" style="44" customWidth="1"/>
    <col min="512" max="518" width="10.7109375" style="44" customWidth="1"/>
    <col min="519" max="764" width="9.140625" style="44"/>
    <col min="765" max="765" width="6.42578125" style="44" customWidth="1"/>
    <col min="766" max="766" width="25.85546875" style="44" customWidth="1"/>
    <col min="767" max="767" width="5.42578125" style="44" customWidth="1"/>
    <col min="768" max="774" width="10.7109375" style="44" customWidth="1"/>
    <col min="775" max="1020" width="9.140625" style="44"/>
    <col min="1021" max="1021" width="6.42578125" style="44" customWidth="1"/>
    <col min="1022" max="1022" width="25.85546875" style="44" customWidth="1"/>
    <col min="1023" max="1023" width="5.42578125" style="44" customWidth="1"/>
    <col min="1024" max="1030" width="10.7109375" style="44" customWidth="1"/>
    <col min="1031" max="1276" width="9.140625" style="44"/>
    <col min="1277" max="1277" width="6.42578125" style="44" customWidth="1"/>
    <col min="1278" max="1278" width="25.85546875" style="44" customWidth="1"/>
    <col min="1279" max="1279" width="5.42578125" style="44" customWidth="1"/>
    <col min="1280" max="1286" width="10.7109375" style="44" customWidth="1"/>
    <col min="1287" max="1532" width="9.140625" style="44"/>
    <col min="1533" max="1533" width="6.42578125" style="44" customWidth="1"/>
    <col min="1534" max="1534" width="25.85546875" style="44" customWidth="1"/>
    <col min="1535" max="1535" width="5.42578125" style="44" customWidth="1"/>
    <col min="1536" max="1542" width="10.7109375" style="44" customWidth="1"/>
    <col min="1543" max="1788" width="9.140625" style="44"/>
    <col min="1789" max="1789" width="6.42578125" style="44" customWidth="1"/>
    <col min="1790" max="1790" width="25.85546875" style="44" customWidth="1"/>
    <col min="1791" max="1791" width="5.42578125" style="44" customWidth="1"/>
    <col min="1792" max="1798" width="10.7109375" style="44" customWidth="1"/>
    <col min="1799" max="2044" width="9.140625" style="44"/>
    <col min="2045" max="2045" width="6.42578125" style="44" customWidth="1"/>
    <col min="2046" max="2046" width="25.85546875" style="44" customWidth="1"/>
    <col min="2047" max="2047" width="5.42578125" style="44" customWidth="1"/>
    <col min="2048" max="2054" width="10.7109375" style="44" customWidth="1"/>
    <col min="2055" max="2300" width="9.140625" style="44"/>
    <col min="2301" max="2301" width="6.42578125" style="44" customWidth="1"/>
    <col min="2302" max="2302" width="25.85546875" style="44" customWidth="1"/>
    <col min="2303" max="2303" width="5.42578125" style="44" customWidth="1"/>
    <col min="2304" max="2310" width="10.7109375" style="44" customWidth="1"/>
    <col min="2311" max="2556" width="9.140625" style="44"/>
    <col min="2557" max="2557" width="6.42578125" style="44" customWidth="1"/>
    <col min="2558" max="2558" width="25.85546875" style="44" customWidth="1"/>
    <col min="2559" max="2559" width="5.42578125" style="44" customWidth="1"/>
    <col min="2560" max="2566" width="10.7109375" style="44" customWidth="1"/>
    <col min="2567" max="2812" width="9.140625" style="44"/>
    <col min="2813" max="2813" width="6.42578125" style="44" customWidth="1"/>
    <col min="2814" max="2814" width="25.85546875" style="44" customWidth="1"/>
    <col min="2815" max="2815" width="5.42578125" style="44" customWidth="1"/>
    <col min="2816" max="2822" width="10.7109375" style="44" customWidth="1"/>
    <col min="2823" max="3068" width="9.140625" style="44"/>
    <col min="3069" max="3069" width="6.42578125" style="44" customWidth="1"/>
    <col min="3070" max="3070" width="25.85546875" style="44" customWidth="1"/>
    <col min="3071" max="3071" width="5.42578125" style="44" customWidth="1"/>
    <col min="3072" max="3078" width="10.7109375" style="44" customWidth="1"/>
    <col min="3079" max="3324" width="9.140625" style="44"/>
    <col min="3325" max="3325" width="6.42578125" style="44" customWidth="1"/>
    <col min="3326" max="3326" width="25.85546875" style="44" customWidth="1"/>
    <col min="3327" max="3327" width="5.42578125" style="44" customWidth="1"/>
    <col min="3328" max="3334" width="10.7109375" style="44" customWidth="1"/>
    <col min="3335" max="3580" width="9.140625" style="44"/>
    <col min="3581" max="3581" width="6.42578125" style="44" customWidth="1"/>
    <col min="3582" max="3582" width="25.85546875" style="44" customWidth="1"/>
    <col min="3583" max="3583" width="5.42578125" style="44" customWidth="1"/>
    <col min="3584" max="3590" width="10.7109375" style="44" customWidth="1"/>
    <col min="3591" max="3836" width="9.140625" style="44"/>
    <col min="3837" max="3837" width="6.42578125" style="44" customWidth="1"/>
    <col min="3838" max="3838" width="25.85546875" style="44" customWidth="1"/>
    <col min="3839" max="3839" width="5.42578125" style="44" customWidth="1"/>
    <col min="3840" max="3846" width="10.7109375" style="44" customWidth="1"/>
    <col min="3847" max="4092" width="9.140625" style="44"/>
    <col min="4093" max="4093" width="6.42578125" style="44" customWidth="1"/>
    <col min="4094" max="4094" width="25.85546875" style="44" customWidth="1"/>
    <col min="4095" max="4095" width="5.42578125" style="44" customWidth="1"/>
    <col min="4096" max="4102" width="10.7109375" style="44" customWidth="1"/>
    <col min="4103" max="4348" width="9.140625" style="44"/>
    <col min="4349" max="4349" width="6.42578125" style="44" customWidth="1"/>
    <col min="4350" max="4350" width="25.85546875" style="44" customWidth="1"/>
    <col min="4351" max="4351" width="5.42578125" style="44" customWidth="1"/>
    <col min="4352" max="4358" width="10.7109375" style="44" customWidth="1"/>
    <col min="4359" max="4604" width="9.140625" style="44"/>
    <col min="4605" max="4605" width="6.42578125" style="44" customWidth="1"/>
    <col min="4606" max="4606" width="25.85546875" style="44" customWidth="1"/>
    <col min="4607" max="4607" width="5.42578125" style="44" customWidth="1"/>
    <col min="4608" max="4614" width="10.7109375" style="44" customWidth="1"/>
    <col min="4615" max="4860" width="9.140625" style="44"/>
    <col min="4861" max="4861" width="6.42578125" style="44" customWidth="1"/>
    <col min="4862" max="4862" width="25.85546875" style="44" customWidth="1"/>
    <col min="4863" max="4863" width="5.42578125" style="44" customWidth="1"/>
    <col min="4864" max="4870" width="10.7109375" style="44" customWidth="1"/>
    <col min="4871" max="5116" width="9.140625" style="44"/>
    <col min="5117" max="5117" width="6.42578125" style="44" customWidth="1"/>
    <col min="5118" max="5118" width="25.85546875" style="44" customWidth="1"/>
    <col min="5119" max="5119" width="5.42578125" style="44" customWidth="1"/>
    <col min="5120" max="5126" width="10.7109375" style="44" customWidth="1"/>
    <col min="5127" max="5372" width="9.140625" style="44"/>
    <col min="5373" max="5373" width="6.42578125" style="44" customWidth="1"/>
    <col min="5374" max="5374" width="25.85546875" style="44" customWidth="1"/>
    <col min="5375" max="5375" width="5.42578125" style="44" customWidth="1"/>
    <col min="5376" max="5382" width="10.7109375" style="44" customWidth="1"/>
    <col min="5383" max="5628" width="9.140625" style="44"/>
    <col min="5629" max="5629" width="6.42578125" style="44" customWidth="1"/>
    <col min="5630" max="5630" width="25.85546875" style="44" customWidth="1"/>
    <col min="5631" max="5631" width="5.42578125" style="44" customWidth="1"/>
    <col min="5632" max="5638" width="10.7109375" style="44" customWidth="1"/>
    <col min="5639" max="5884" width="9.140625" style="44"/>
    <col min="5885" max="5885" width="6.42578125" style="44" customWidth="1"/>
    <col min="5886" max="5886" width="25.85546875" style="44" customWidth="1"/>
    <col min="5887" max="5887" width="5.42578125" style="44" customWidth="1"/>
    <col min="5888" max="5894" width="10.7109375" style="44" customWidth="1"/>
    <col min="5895" max="6140" width="9.140625" style="44"/>
    <col min="6141" max="6141" width="6.42578125" style="44" customWidth="1"/>
    <col min="6142" max="6142" width="25.85546875" style="44" customWidth="1"/>
    <col min="6143" max="6143" width="5.42578125" style="44" customWidth="1"/>
    <col min="6144" max="6150" width="10.7109375" style="44" customWidth="1"/>
    <col min="6151" max="6396" width="9.140625" style="44"/>
    <col min="6397" max="6397" width="6.42578125" style="44" customWidth="1"/>
    <col min="6398" max="6398" width="25.85546875" style="44" customWidth="1"/>
    <col min="6399" max="6399" width="5.42578125" style="44" customWidth="1"/>
    <col min="6400" max="6406" width="10.7109375" style="44" customWidth="1"/>
    <col min="6407" max="6652" width="9.140625" style="44"/>
    <col min="6653" max="6653" width="6.42578125" style="44" customWidth="1"/>
    <col min="6654" max="6654" width="25.85546875" style="44" customWidth="1"/>
    <col min="6655" max="6655" width="5.42578125" style="44" customWidth="1"/>
    <col min="6656" max="6662" width="10.7109375" style="44" customWidth="1"/>
    <col min="6663" max="6908" width="9.140625" style="44"/>
    <col min="6909" max="6909" width="6.42578125" style="44" customWidth="1"/>
    <col min="6910" max="6910" width="25.85546875" style="44" customWidth="1"/>
    <col min="6911" max="6911" width="5.42578125" style="44" customWidth="1"/>
    <col min="6912" max="6918" width="10.7109375" style="44" customWidth="1"/>
    <col min="6919" max="7164" width="9.140625" style="44"/>
    <col min="7165" max="7165" width="6.42578125" style="44" customWidth="1"/>
    <col min="7166" max="7166" width="25.85546875" style="44" customWidth="1"/>
    <col min="7167" max="7167" width="5.42578125" style="44" customWidth="1"/>
    <col min="7168" max="7174" width="10.7109375" style="44" customWidth="1"/>
    <col min="7175" max="7420" width="9.140625" style="44"/>
    <col min="7421" max="7421" width="6.42578125" style="44" customWidth="1"/>
    <col min="7422" max="7422" width="25.85546875" style="44" customWidth="1"/>
    <col min="7423" max="7423" width="5.42578125" style="44" customWidth="1"/>
    <col min="7424" max="7430" width="10.7109375" style="44" customWidth="1"/>
    <col min="7431" max="7676" width="9.140625" style="44"/>
    <col min="7677" max="7677" width="6.42578125" style="44" customWidth="1"/>
    <col min="7678" max="7678" width="25.85546875" style="44" customWidth="1"/>
    <col min="7679" max="7679" width="5.42578125" style="44" customWidth="1"/>
    <col min="7680" max="7686" width="10.7109375" style="44" customWidth="1"/>
    <col min="7687" max="7932" width="9.140625" style="44"/>
    <col min="7933" max="7933" width="6.42578125" style="44" customWidth="1"/>
    <col min="7934" max="7934" width="25.85546875" style="44" customWidth="1"/>
    <col min="7935" max="7935" width="5.42578125" style="44" customWidth="1"/>
    <col min="7936" max="7942" width="10.7109375" style="44" customWidth="1"/>
    <col min="7943" max="8188" width="9.140625" style="44"/>
    <col min="8189" max="8189" width="6.42578125" style="44" customWidth="1"/>
    <col min="8190" max="8190" width="25.85546875" style="44" customWidth="1"/>
    <col min="8191" max="8191" width="5.42578125" style="44" customWidth="1"/>
    <col min="8192" max="8198" width="10.7109375" style="44" customWidth="1"/>
    <col min="8199" max="8444" width="9.140625" style="44"/>
    <col min="8445" max="8445" width="6.42578125" style="44" customWidth="1"/>
    <col min="8446" max="8446" width="25.85546875" style="44" customWidth="1"/>
    <col min="8447" max="8447" width="5.42578125" style="44" customWidth="1"/>
    <col min="8448" max="8454" width="10.7109375" style="44" customWidth="1"/>
    <col min="8455" max="8700" width="9.140625" style="44"/>
    <col min="8701" max="8701" width="6.42578125" style="44" customWidth="1"/>
    <col min="8702" max="8702" width="25.85546875" style="44" customWidth="1"/>
    <col min="8703" max="8703" width="5.42578125" style="44" customWidth="1"/>
    <col min="8704" max="8710" width="10.7109375" style="44" customWidth="1"/>
    <col min="8711" max="8956" width="9.140625" style="44"/>
    <col min="8957" max="8957" width="6.42578125" style="44" customWidth="1"/>
    <col min="8958" max="8958" width="25.85546875" style="44" customWidth="1"/>
    <col min="8959" max="8959" width="5.42578125" style="44" customWidth="1"/>
    <col min="8960" max="8966" width="10.7109375" style="44" customWidth="1"/>
    <col min="8967" max="9212" width="9.140625" style="44"/>
    <col min="9213" max="9213" width="6.42578125" style="44" customWidth="1"/>
    <col min="9214" max="9214" width="25.85546875" style="44" customWidth="1"/>
    <col min="9215" max="9215" width="5.42578125" style="44" customWidth="1"/>
    <col min="9216" max="9222" width="10.7109375" style="44" customWidth="1"/>
    <col min="9223" max="9468" width="9.140625" style="44"/>
    <col min="9469" max="9469" width="6.42578125" style="44" customWidth="1"/>
    <col min="9470" max="9470" width="25.85546875" style="44" customWidth="1"/>
    <col min="9471" max="9471" width="5.42578125" style="44" customWidth="1"/>
    <col min="9472" max="9478" width="10.7109375" style="44" customWidth="1"/>
    <col min="9479" max="9724" width="9.140625" style="44"/>
    <col min="9725" max="9725" width="6.42578125" style="44" customWidth="1"/>
    <col min="9726" max="9726" width="25.85546875" style="44" customWidth="1"/>
    <col min="9727" max="9727" width="5.42578125" style="44" customWidth="1"/>
    <col min="9728" max="9734" width="10.7109375" style="44" customWidth="1"/>
    <col min="9735" max="9980" width="9.140625" style="44"/>
    <col min="9981" max="9981" width="6.42578125" style="44" customWidth="1"/>
    <col min="9982" max="9982" width="25.85546875" style="44" customWidth="1"/>
    <col min="9983" max="9983" width="5.42578125" style="44" customWidth="1"/>
    <col min="9984" max="9990" width="10.7109375" style="44" customWidth="1"/>
    <col min="9991" max="10236" width="9.140625" style="44"/>
    <col min="10237" max="10237" width="6.42578125" style="44" customWidth="1"/>
    <col min="10238" max="10238" width="25.85546875" style="44" customWidth="1"/>
    <col min="10239" max="10239" width="5.42578125" style="44" customWidth="1"/>
    <col min="10240" max="10246" width="10.7109375" style="44" customWidth="1"/>
    <col min="10247" max="10492" width="9.140625" style="44"/>
    <col min="10493" max="10493" width="6.42578125" style="44" customWidth="1"/>
    <col min="10494" max="10494" width="25.85546875" style="44" customWidth="1"/>
    <col min="10495" max="10495" width="5.42578125" style="44" customWidth="1"/>
    <col min="10496" max="10502" width="10.7109375" style="44" customWidth="1"/>
    <col min="10503" max="10748" width="9.140625" style="44"/>
    <col min="10749" max="10749" width="6.42578125" style="44" customWidth="1"/>
    <col min="10750" max="10750" width="25.85546875" style="44" customWidth="1"/>
    <col min="10751" max="10751" width="5.42578125" style="44" customWidth="1"/>
    <col min="10752" max="10758" width="10.7109375" style="44" customWidth="1"/>
    <col min="10759" max="11004" width="9.140625" style="44"/>
    <col min="11005" max="11005" width="6.42578125" style="44" customWidth="1"/>
    <col min="11006" max="11006" width="25.85546875" style="44" customWidth="1"/>
    <col min="11007" max="11007" width="5.42578125" style="44" customWidth="1"/>
    <col min="11008" max="11014" width="10.7109375" style="44" customWidth="1"/>
    <col min="11015" max="11260" width="9.140625" style="44"/>
    <col min="11261" max="11261" width="6.42578125" style="44" customWidth="1"/>
    <col min="11262" max="11262" width="25.85546875" style="44" customWidth="1"/>
    <col min="11263" max="11263" width="5.42578125" style="44" customWidth="1"/>
    <col min="11264" max="11270" width="10.7109375" style="44" customWidth="1"/>
    <col min="11271" max="11516" width="9.140625" style="44"/>
    <col min="11517" max="11517" width="6.42578125" style="44" customWidth="1"/>
    <col min="11518" max="11518" width="25.85546875" style="44" customWidth="1"/>
    <col min="11519" max="11519" width="5.42578125" style="44" customWidth="1"/>
    <col min="11520" max="11526" width="10.7109375" style="44" customWidth="1"/>
    <col min="11527" max="11772" width="9.140625" style="44"/>
    <col min="11773" max="11773" width="6.42578125" style="44" customWidth="1"/>
    <col min="11774" max="11774" width="25.85546875" style="44" customWidth="1"/>
    <col min="11775" max="11775" width="5.42578125" style="44" customWidth="1"/>
    <col min="11776" max="11782" width="10.7109375" style="44" customWidth="1"/>
    <col min="11783" max="12028" width="9.140625" style="44"/>
    <col min="12029" max="12029" width="6.42578125" style="44" customWidth="1"/>
    <col min="12030" max="12030" width="25.85546875" style="44" customWidth="1"/>
    <col min="12031" max="12031" width="5.42578125" style="44" customWidth="1"/>
    <col min="12032" max="12038" width="10.7109375" style="44" customWidth="1"/>
    <col min="12039" max="12284" width="9.140625" style="44"/>
    <col min="12285" max="12285" width="6.42578125" style="44" customWidth="1"/>
    <col min="12286" max="12286" width="25.85546875" style="44" customWidth="1"/>
    <col min="12287" max="12287" width="5.42578125" style="44" customWidth="1"/>
    <col min="12288" max="12294" width="10.7109375" style="44" customWidth="1"/>
    <col min="12295" max="12540" width="9.140625" style="44"/>
    <col min="12541" max="12541" width="6.42578125" style="44" customWidth="1"/>
    <col min="12542" max="12542" width="25.85546875" style="44" customWidth="1"/>
    <col min="12543" max="12543" width="5.42578125" style="44" customWidth="1"/>
    <col min="12544" max="12550" width="10.7109375" style="44" customWidth="1"/>
    <col min="12551" max="12796" width="9.140625" style="44"/>
    <col min="12797" max="12797" width="6.42578125" style="44" customWidth="1"/>
    <col min="12798" max="12798" width="25.85546875" style="44" customWidth="1"/>
    <col min="12799" max="12799" width="5.42578125" style="44" customWidth="1"/>
    <col min="12800" max="12806" width="10.7109375" style="44" customWidth="1"/>
    <col min="12807" max="13052" width="9.140625" style="44"/>
    <col min="13053" max="13053" width="6.42578125" style="44" customWidth="1"/>
    <col min="13054" max="13054" width="25.85546875" style="44" customWidth="1"/>
    <col min="13055" max="13055" width="5.42578125" style="44" customWidth="1"/>
    <col min="13056" max="13062" width="10.7109375" style="44" customWidth="1"/>
    <col min="13063" max="13308" width="9.140625" style="44"/>
    <col min="13309" max="13309" width="6.42578125" style="44" customWidth="1"/>
    <col min="13310" max="13310" width="25.85546875" style="44" customWidth="1"/>
    <col min="13311" max="13311" width="5.42578125" style="44" customWidth="1"/>
    <col min="13312" max="13318" width="10.7109375" style="44" customWidth="1"/>
    <col min="13319" max="13564" width="9.140625" style="44"/>
    <col min="13565" max="13565" width="6.42578125" style="44" customWidth="1"/>
    <col min="13566" max="13566" width="25.85546875" style="44" customWidth="1"/>
    <col min="13567" max="13567" width="5.42578125" style="44" customWidth="1"/>
    <col min="13568" max="13574" width="10.7109375" style="44" customWidth="1"/>
    <col min="13575" max="13820" width="9.140625" style="44"/>
    <col min="13821" max="13821" width="6.42578125" style="44" customWidth="1"/>
    <col min="13822" max="13822" width="25.85546875" style="44" customWidth="1"/>
    <col min="13823" max="13823" width="5.42578125" style="44" customWidth="1"/>
    <col min="13824" max="13830" width="10.7109375" style="44" customWidth="1"/>
    <col min="13831" max="14076" width="9.140625" style="44"/>
    <col min="14077" max="14077" width="6.42578125" style="44" customWidth="1"/>
    <col min="14078" max="14078" width="25.85546875" style="44" customWidth="1"/>
    <col min="14079" max="14079" width="5.42578125" style="44" customWidth="1"/>
    <col min="14080" max="14086" width="10.7109375" style="44" customWidth="1"/>
    <col min="14087" max="14332" width="9.140625" style="44"/>
    <col min="14333" max="14333" width="6.42578125" style="44" customWidth="1"/>
    <col min="14334" max="14334" width="25.85546875" style="44" customWidth="1"/>
    <col min="14335" max="14335" width="5.42578125" style="44" customWidth="1"/>
    <col min="14336" max="14342" width="10.7109375" style="44" customWidth="1"/>
    <col min="14343" max="14588" width="9.140625" style="44"/>
    <col min="14589" max="14589" width="6.42578125" style="44" customWidth="1"/>
    <col min="14590" max="14590" width="25.85546875" style="44" customWidth="1"/>
    <col min="14591" max="14591" width="5.42578125" style="44" customWidth="1"/>
    <col min="14592" max="14598" width="10.7109375" style="44" customWidth="1"/>
    <col min="14599" max="14844" width="9.140625" style="44"/>
    <col min="14845" max="14845" width="6.42578125" style="44" customWidth="1"/>
    <col min="14846" max="14846" width="25.85546875" style="44" customWidth="1"/>
    <col min="14847" max="14847" width="5.42578125" style="44" customWidth="1"/>
    <col min="14848" max="14854" width="10.7109375" style="44" customWidth="1"/>
    <col min="14855" max="15100" width="9.140625" style="44"/>
    <col min="15101" max="15101" width="6.42578125" style="44" customWidth="1"/>
    <col min="15102" max="15102" width="25.85546875" style="44" customWidth="1"/>
    <col min="15103" max="15103" width="5.42578125" style="44" customWidth="1"/>
    <col min="15104" max="15110" width="10.7109375" style="44" customWidth="1"/>
    <col min="15111" max="15356" width="9.140625" style="44"/>
    <col min="15357" max="15357" width="6.42578125" style="44" customWidth="1"/>
    <col min="15358" max="15358" width="25.85546875" style="44" customWidth="1"/>
    <col min="15359" max="15359" width="5.42578125" style="44" customWidth="1"/>
    <col min="15360" max="15366" width="10.7109375" style="44" customWidth="1"/>
    <col min="15367" max="15612" width="9.140625" style="44"/>
    <col min="15613" max="15613" width="6.42578125" style="44" customWidth="1"/>
    <col min="15614" max="15614" width="25.85546875" style="44" customWidth="1"/>
    <col min="15615" max="15615" width="5.42578125" style="44" customWidth="1"/>
    <col min="15616" max="15622" width="10.7109375" style="44" customWidth="1"/>
    <col min="15623" max="15868" width="9.140625" style="44"/>
    <col min="15869" max="15869" width="6.42578125" style="44" customWidth="1"/>
    <col min="15870" max="15870" width="25.85546875" style="44" customWidth="1"/>
    <col min="15871" max="15871" width="5.42578125" style="44" customWidth="1"/>
    <col min="15872" max="15878" width="10.7109375" style="44" customWidth="1"/>
    <col min="15879" max="16124" width="9.140625" style="44"/>
    <col min="16125" max="16125" width="6.42578125" style="44" customWidth="1"/>
    <col min="16126" max="16126" width="25.85546875" style="44" customWidth="1"/>
    <col min="16127" max="16127" width="5.42578125" style="44" customWidth="1"/>
    <col min="16128" max="16134" width="10.7109375" style="44" customWidth="1"/>
    <col min="16135" max="16384" width="9.140625" style="44"/>
  </cols>
  <sheetData>
    <row r="1" spans="1:7" ht="15.75" x14ac:dyDescent="0.25">
      <c r="A1" s="261" t="str">
        <f>BASE!A1</f>
        <v>PREFEITURA MUNICIPAL DE BOM CONSELHO</v>
      </c>
      <c r="B1" s="262"/>
      <c r="C1" s="262"/>
      <c r="D1" s="262"/>
      <c r="E1" s="262"/>
      <c r="F1" s="262"/>
      <c r="G1" s="263"/>
    </row>
    <row r="2" spans="1:7" ht="12.75" customHeight="1" x14ac:dyDescent="0.25">
      <c r="A2" s="275"/>
      <c r="B2" s="276"/>
      <c r="C2" s="276"/>
      <c r="D2" s="276"/>
      <c r="E2" s="276"/>
      <c r="F2" s="276"/>
      <c r="G2" s="277"/>
    </row>
    <row r="3" spans="1:7" ht="15.75" x14ac:dyDescent="0.25">
      <c r="A3" s="264" t="s">
        <v>655</v>
      </c>
      <c r="B3" s="265"/>
      <c r="C3" s="265"/>
      <c r="D3" s="265"/>
      <c r="E3" s="265"/>
      <c r="F3" s="265"/>
      <c r="G3" s="266"/>
    </row>
    <row r="4" spans="1:7" ht="12.75" customHeight="1" x14ac:dyDescent="0.2">
      <c r="A4" s="281"/>
      <c r="B4" s="282"/>
      <c r="C4" s="282"/>
      <c r="D4" s="282"/>
      <c r="E4" s="282"/>
      <c r="F4" s="282"/>
      <c r="G4" s="283"/>
    </row>
    <row r="5" spans="1:7" ht="12.75" customHeight="1" x14ac:dyDescent="0.2">
      <c r="A5" s="284"/>
      <c r="B5" s="285"/>
      <c r="C5" s="285"/>
      <c r="D5" s="285"/>
      <c r="E5" s="285"/>
      <c r="F5" s="285"/>
      <c r="G5" s="286"/>
    </row>
    <row r="6" spans="1:7" ht="12.75" customHeight="1" x14ac:dyDescent="0.2">
      <c r="A6" s="76" t="s">
        <v>656</v>
      </c>
      <c r="B6" s="273" t="str">
        <f>BASE!B6</f>
        <v>CONSTRUÇÃO DA USF RAINHA ISABEL</v>
      </c>
      <c r="C6" s="271"/>
      <c r="D6" s="271"/>
      <c r="E6" s="271"/>
      <c r="F6" s="271"/>
      <c r="G6" s="274"/>
    </row>
    <row r="7" spans="1:7" x14ac:dyDescent="0.2">
      <c r="A7" s="77" t="str">
        <f>BASE!A7</f>
        <v>LOCAL:</v>
      </c>
      <c r="B7" s="271" t="str">
        <f>BASE!B7</f>
        <v>RAINHA IZABEL, BOM CONSELHO - PE</v>
      </c>
      <c r="C7" s="271"/>
      <c r="D7" s="271"/>
      <c r="E7" s="271"/>
      <c r="F7" s="271"/>
      <c r="G7" s="272"/>
    </row>
    <row r="8" spans="1:7" x14ac:dyDescent="0.2">
      <c r="A8" s="278"/>
      <c r="B8" s="279"/>
      <c r="C8" s="279"/>
      <c r="D8" s="279"/>
      <c r="E8" s="279"/>
      <c r="F8" s="279"/>
      <c r="G8" s="280"/>
    </row>
    <row r="9" spans="1:7" ht="13.5" thickBot="1" x14ac:dyDescent="0.25">
      <c r="A9" s="78" t="s">
        <v>370</v>
      </c>
      <c r="B9" s="78" t="s">
        <v>657</v>
      </c>
      <c r="C9" s="78"/>
      <c r="D9" s="79" t="s">
        <v>658</v>
      </c>
      <c r="E9" s="79" t="s">
        <v>659</v>
      </c>
      <c r="F9" s="79" t="s">
        <v>660</v>
      </c>
      <c r="G9" s="79" t="s">
        <v>661</v>
      </c>
    </row>
    <row r="10" spans="1:7" ht="13.5" thickTop="1" x14ac:dyDescent="0.2">
      <c r="A10" s="267" t="s">
        <v>13</v>
      </c>
      <c r="B10" s="269" t="str">
        <f>BASE!D11</f>
        <v>INSTALAÇÕES PROVISORIAS</v>
      </c>
      <c r="C10" s="80" t="s">
        <v>662</v>
      </c>
      <c r="D10" s="81">
        <f>D11*$G10</f>
        <v>21528.25</v>
      </c>
      <c r="E10" s="81">
        <f>E11*$G10</f>
        <v>0</v>
      </c>
      <c r="F10" s="81">
        <f>F11*$G10</f>
        <v>0</v>
      </c>
      <c r="G10" s="81">
        <f>BASE!I11</f>
        <v>21528.25</v>
      </c>
    </row>
    <row r="11" spans="1:7" x14ac:dyDescent="0.2">
      <c r="A11" s="268"/>
      <c r="B11" s="270"/>
      <c r="C11" s="82" t="s">
        <v>663</v>
      </c>
      <c r="D11" s="83">
        <v>1</v>
      </c>
      <c r="E11" s="84"/>
      <c r="F11" s="84"/>
      <c r="G11" s="84">
        <f>SUM(D11:F11)</f>
        <v>1</v>
      </c>
    </row>
    <row r="12" spans="1:7" x14ac:dyDescent="0.2">
      <c r="A12" s="290" t="s">
        <v>62</v>
      </c>
      <c r="B12" s="291" t="str">
        <f>BASE!D16</f>
        <v>ADMINISTRAÇÃO LOCAL</v>
      </c>
      <c r="C12" s="85" t="s">
        <v>662</v>
      </c>
      <c r="D12" s="81">
        <f>D13*$G12</f>
        <v>7201.93</v>
      </c>
      <c r="E12" s="81">
        <f>E13*$G12</f>
        <v>7201.93</v>
      </c>
      <c r="F12" s="81">
        <f>F13*$G12</f>
        <v>7201.93</v>
      </c>
      <c r="G12" s="81">
        <f>BASE!I16</f>
        <v>21605.79</v>
      </c>
    </row>
    <row r="13" spans="1:7" x14ac:dyDescent="0.2">
      <c r="A13" s="268"/>
      <c r="B13" s="270"/>
      <c r="C13" s="82" t="s">
        <v>663</v>
      </c>
      <c r="D13" s="84">
        <f>1/3</f>
        <v>0.33333333333333331</v>
      </c>
      <c r="E13" s="84">
        <f>1/3</f>
        <v>0.33333333333333331</v>
      </c>
      <c r="F13" s="84">
        <f>1/3</f>
        <v>0.33333333333333331</v>
      </c>
      <c r="G13" s="84">
        <f>SUM(D13:F13)</f>
        <v>1</v>
      </c>
    </row>
    <row r="14" spans="1:7" x14ac:dyDescent="0.2">
      <c r="A14" s="290" t="s">
        <v>76</v>
      </c>
      <c r="B14" s="291" t="str">
        <f>BASE!D18</f>
        <v>INFRAESTRUTURA</v>
      </c>
      <c r="C14" s="85" t="s">
        <v>662</v>
      </c>
      <c r="D14" s="81">
        <f>D15*$G14</f>
        <v>63307.85</v>
      </c>
      <c r="E14" s="81">
        <f>E15*$G14</f>
        <v>0</v>
      </c>
      <c r="F14" s="81">
        <f>F15*$G14</f>
        <v>0</v>
      </c>
      <c r="G14" s="81">
        <f>BASE!I18</f>
        <v>63307.85</v>
      </c>
    </row>
    <row r="15" spans="1:7" x14ac:dyDescent="0.2">
      <c r="A15" s="268"/>
      <c r="B15" s="270"/>
      <c r="C15" s="82" t="s">
        <v>663</v>
      </c>
      <c r="D15" s="84">
        <v>1</v>
      </c>
      <c r="E15" s="84"/>
      <c r="F15" s="84"/>
      <c r="G15" s="84">
        <f>SUM(D15:F15)</f>
        <v>1</v>
      </c>
    </row>
    <row r="16" spans="1:7" x14ac:dyDescent="0.2">
      <c r="A16" s="290" t="s">
        <v>90</v>
      </c>
      <c r="B16" s="291" t="str">
        <f>BASE!D32</f>
        <v>SUPERESTRUTURA</v>
      </c>
      <c r="C16" s="85" t="s">
        <v>662</v>
      </c>
      <c r="D16" s="81">
        <f>D17*$G16</f>
        <v>93145.74</v>
      </c>
      <c r="E16" s="81">
        <f>E17*$G16</f>
        <v>0</v>
      </c>
      <c r="F16" s="81">
        <f>F17*$G16</f>
        <v>0</v>
      </c>
      <c r="G16" s="81">
        <f>BASE!I32</f>
        <v>93145.74</v>
      </c>
    </row>
    <row r="17" spans="1:7" x14ac:dyDescent="0.2">
      <c r="A17" s="268"/>
      <c r="B17" s="270"/>
      <c r="C17" s="82" t="s">
        <v>663</v>
      </c>
      <c r="D17" s="84">
        <v>1</v>
      </c>
      <c r="E17" s="84"/>
      <c r="F17" s="84"/>
      <c r="G17" s="84">
        <f>SUM(D17:F17)</f>
        <v>1</v>
      </c>
    </row>
    <row r="18" spans="1:7" x14ac:dyDescent="0.2">
      <c r="A18" s="290" t="s">
        <v>121</v>
      </c>
      <c r="B18" s="291" t="str">
        <f>BASE!D39</f>
        <v>COBERTURA</v>
      </c>
      <c r="C18" s="85" t="s">
        <v>662</v>
      </c>
      <c r="D18" s="81">
        <f>D19*$G18</f>
        <v>26381.120000000003</v>
      </c>
      <c r="E18" s="81">
        <f>E19*$G18</f>
        <v>0</v>
      </c>
      <c r="F18" s="81">
        <f>F19*$G18</f>
        <v>0</v>
      </c>
      <c r="G18" s="81">
        <f>BASE!I39</f>
        <v>26381.120000000003</v>
      </c>
    </row>
    <row r="19" spans="1:7" x14ac:dyDescent="0.2">
      <c r="A19" s="268"/>
      <c r="B19" s="270"/>
      <c r="C19" s="82" t="s">
        <v>663</v>
      </c>
      <c r="D19" s="84">
        <v>1</v>
      </c>
      <c r="E19" s="84"/>
      <c r="F19" s="84"/>
      <c r="G19" s="84">
        <f>SUM(D19:F19)</f>
        <v>1</v>
      </c>
    </row>
    <row r="20" spans="1:7" x14ac:dyDescent="0.2">
      <c r="A20" s="290" t="s">
        <v>154</v>
      </c>
      <c r="B20" s="291" t="str">
        <f>BASE!D45</f>
        <v>REVESTIMENTOS INTERNOS E EXTERNOS</v>
      </c>
      <c r="C20" s="85" t="s">
        <v>662</v>
      </c>
      <c r="D20" s="81">
        <f>D21*$G20</f>
        <v>0</v>
      </c>
      <c r="E20" s="81">
        <f>E21*$G20</f>
        <v>53749.095999999998</v>
      </c>
      <c r="F20" s="81">
        <f>F21*$G20</f>
        <v>13437.273999999999</v>
      </c>
      <c r="G20" s="81">
        <f>BASE!I45</f>
        <v>67186.37</v>
      </c>
    </row>
    <row r="21" spans="1:7" x14ac:dyDescent="0.2">
      <c r="A21" s="268"/>
      <c r="B21" s="270"/>
      <c r="C21" s="82" t="s">
        <v>663</v>
      </c>
      <c r="D21" s="84"/>
      <c r="E21" s="84">
        <v>0.8</v>
      </c>
      <c r="F21" s="84">
        <v>0.2</v>
      </c>
      <c r="G21" s="84">
        <f>SUM(D21:F21)</f>
        <v>1</v>
      </c>
    </row>
    <row r="22" spans="1:7" x14ac:dyDescent="0.2">
      <c r="A22" s="290" t="s">
        <v>169</v>
      </c>
      <c r="B22" s="291" t="str">
        <f>BASE!D51</f>
        <v>PAVIMENTAÇÃO INTERNA E EXTERNA</v>
      </c>
      <c r="C22" s="85" t="s">
        <v>662</v>
      </c>
      <c r="D22" s="81">
        <f>D23*$G22</f>
        <v>8092.5540000000001</v>
      </c>
      <c r="E22" s="81">
        <f>E23*$G22</f>
        <v>24277.661999999997</v>
      </c>
      <c r="F22" s="81">
        <f>F23*$G22</f>
        <v>8092.5540000000001</v>
      </c>
      <c r="G22" s="81">
        <f>BASE!I51</f>
        <v>40462.769999999997</v>
      </c>
    </row>
    <row r="23" spans="1:7" x14ac:dyDescent="0.2">
      <c r="A23" s="268"/>
      <c r="B23" s="270"/>
      <c r="C23" s="82" t="s">
        <v>663</v>
      </c>
      <c r="D23" s="84">
        <v>0.2</v>
      </c>
      <c r="E23" s="84">
        <v>0.6</v>
      </c>
      <c r="F23" s="84">
        <v>0.2</v>
      </c>
      <c r="G23" s="84">
        <f>SUM(D23:F23)</f>
        <v>1</v>
      </c>
    </row>
    <row r="24" spans="1:7" x14ac:dyDescent="0.2">
      <c r="A24" s="290" t="s">
        <v>180</v>
      </c>
      <c r="B24" s="291" t="str">
        <f>BASE!D56</f>
        <v>ESQUADRIAS</v>
      </c>
      <c r="C24" s="85" t="s">
        <v>662</v>
      </c>
      <c r="D24" s="81">
        <f>D25*$G24</f>
        <v>0</v>
      </c>
      <c r="E24" s="81">
        <f>E25*$G24</f>
        <v>0</v>
      </c>
      <c r="F24" s="81">
        <f>F25*$G24</f>
        <v>54295.68</v>
      </c>
      <c r="G24" s="81">
        <f>BASE!I56</f>
        <v>54295.68</v>
      </c>
    </row>
    <row r="25" spans="1:7" x14ac:dyDescent="0.2">
      <c r="A25" s="268"/>
      <c r="B25" s="270"/>
      <c r="C25" s="82" t="s">
        <v>663</v>
      </c>
      <c r="D25" s="84"/>
      <c r="E25" s="84"/>
      <c r="F25" s="84">
        <v>1</v>
      </c>
      <c r="G25" s="84">
        <f>SUM(D25:F25)</f>
        <v>1</v>
      </c>
    </row>
    <row r="26" spans="1:7" x14ac:dyDescent="0.2">
      <c r="A26" s="290" t="s">
        <v>202</v>
      </c>
      <c r="B26" s="291" t="str">
        <f>BASE!D65</f>
        <v>PINTURA</v>
      </c>
      <c r="C26" s="85" t="s">
        <v>662</v>
      </c>
      <c r="D26" s="81">
        <f>D27*$G26</f>
        <v>0</v>
      </c>
      <c r="E26" s="81">
        <f>E27*$G26</f>
        <v>0</v>
      </c>
      <c r="F26" s="81">
        <f>F27*$G26</f>
        <v>34455.03</v>
      </c>
      <c r="G26" s="81">
        <f>BASE!I65</f>
        <v>34455.03</v>
      </c>
    </row>
    <row r="27" spans="1:7" x14ac:dyDescent="0.2">
      <c r="A27" s="268"/>
      <c r="B27" s="270"/>
      <c r="C27" s="82" t="s">
        <v>663</v>
      </c>
      <c r="D27" s="84"/>
      <c r="E27" s="84"/>
      <c r="F27" s="84">
        <v>1</v>
      </c>
      <c r="G27" s="84">
        <f>SUM(D27:F27)</f>
        <v>1</v>
      </c>
    </row>
    <row r="28" spans="1:7" x14ac:dyDescent="0.2">
      <c r="A28" s="290" t="s">
        <v>269</v>
      </c>
      <c r="B28" s="291" t="str">
        <f>BASE!D71</f>
        <v>INSTALAÇÕES HIDROSSANITARIAS</v>
      </c>
      <c r="C28" s="85" t="s">
        <v>662</v>
      </c>
      <c r="D28" s="81">
        <f>D29*$G28</f>
        <v>5294.6980000000003</v>
      </c>
      <c r="E28" s="81">
        <f>E29*$G28</f>
        <v>5294.6980000000003</v>
      </c>
      <c r="F28" s="81">
        <f>F29*$G28</f>
        <v>15884.094000000001</v>
      </c>
      <c r="G28" s="81">
        <f>BASE!I71</f>
        <v>26473.49</v>
      </c>
    </row>
    <row r="29" spans="1:7" x14ac:dyDescent="0.2">
      <c r="A29" s="268"/>
      <c r="B29" s="270"/>
      <c r="C29" s="82" t="s">
        <v>663</v>
      </c>
      <c r="D29" s="84">
        <v>0.2</v>
      </c>
      <c r="E29" s="84">
        <v>0.2</v>
      </c>
      <c r="F29" s="84">
        <v>0.6</v>
      </c>
      <c r="G29" s="84">
        <f>SUM(D29:F29)</f>
        <v>1</v>
      </c>
    </row>
    <row r="30" spans="1:7" x14ac:dyDescent="0.2">
      <c r="A30" s="290" t="s">
        <v>352</v>
      </c>
      <c r="B30" s="291" t="str">
        <f>BASE!D98</f>
        <v>INSTALAÇÕES ELETRICAS</v>
      </c>
      <c r="C30" s="85" t="s">
        <v>662</v>
      </c>
      <c r="D30" s="81">
        <f>D31*$G30</f>
        <v>3952.4160000000006</v>
      </c>
      <c r="E30" s="81">
        <f>E31*$G30</f>
        <v>3952.4160000000006</v>
      </c>
      <c r="F30" s="81">
        <f>F31*$G30</f>
        <v>11857.248000000001</v>
      </c>
      <c r="G30" s="81">
        <f>BASE!I98</f>
        <v>19762.080000000002</v>
      </c>
    </row>
    <row r="31" spans="1:7" x14ac:dyDescent="0.2">
      <c r="A31" s="268"/>
      <c r="B31" s="270"/>
      <c r="C31" s="82" t="s">
        <v>663</v>
      </c>
      <c r="D31" s="84">
        <v>0.2</v>
      </c>
      <c r="E31" s="84">
        <v>0.2</v>
      </c>
      <c r="F31" s="84">
        <v>0.6</v>
      </c>
      <c r="G31" s="84">
        <f>SUM(D31:F31)</f>
        <v>1</v>
      </c>
    </row>
    <row r="32" spans="1:7" x14ac:dyDescent="0.2">
      <c r="A32" s="290" t="s">
        <v>567</v>
      </c>
      <c r="B32" s="291" t="str">
        <f>BASE!D110</f>
        <v>SERVIÇOS FINAIS</v>
      </c>
      <c r="C32" s="85" t="s">
        <v>662</v>
      </c>
      <c r="D32" s="81">
        <f>D33*$G32</f>
        <v>0</v>
      </c>
      <c r="E32" s="81">
        <f>E33*$G32</f>
        <v>0</v>
      </c>
      <c r="F32" s="81">
        <f>F33*$G32</f>
        <v>15586.94</v>
      </c>
      <c r="G32" s="81">
        <f>BASE!I110</f>
        <v>15586.94</v>
      </c>
    </row>
    <row r="33" spans="1:7" ht="13.5" thickBot="1" x14ac:dyDescent="0.25">
      <c r="A33" s="268"/>
      <c r="B33" s="270"/>
      <c r="C33" s="82" t="s">
        <v>663</v>
      </c>
      <c r="D33" s="84"/>
      <c r="E33" s="84"/>
      <c r="F33" s="84">
        <v>1</v>
      </c>
      <c r="G33" s="84">
        <f>SUM(D33:F33)</f>
        <v>1</v>
      </c>
    </row>
    <row r="34" spans="1:7" ht="13.5" thickTop="1" x14ac:dyDescent="0.2">
      <c r="A34" s="287"/>
      <c r="B34" s="289" t="s">
        <v>661</v>
      </c>
      <c r="C34" s="86" t="s">
        <v>662</v>
      </c>
      <c r="D34" s="87">
        <f>D10+D12+D14+D16+D18+D20+D22+D24+D26+D28+D30+D32</f>
        <v>228904.55800000002</v>
      </c>
      <c r="E34" s="87">
        <f>E10+E12+E14+E16+E18+E20+E22+E24+E26+E28+E30+E32</f>
        <v>94475.801999999996</v>
      </c>
      <c r="F34" s="87">
        <f>F10+F12+F14+F16+F18+F20+F22+F24+F26+F28+F30+F32</f>
        <v>160810.75</v>
      </c>
      <c r="G34" s="88">
        <f>SUM(D34:F34)</f>
        <v>484191.11</v>
      </c>
    </row>
    <row r="35" spans="1:7" x14ac:dyDescent="0.2">
      <c r="A35" s="288"/>
      <c r="B35" s="270"/>
      <c r="C35" s="82" t="s">
        <v>663</v>
      </c>
      <c r="D35" s="89">
        <f>D34/G34*100</f>
        <v>47.275663115747832</v>
      </c>
      <c r="E35" s="89">
        <f>E34/G34*100</f>
        <v>19.512089348356685</v>
      </c>
      <c r="F35" s="89">
        <f>F34/G34*100</f>
        <v>33.212247535895486</v>
      </c>
      <c r="G35" s="90">
        <f>SUM(D35+E35+F35)</f>
        <v>100</v>
      </c>
    </row>
  </sheetData>
  <mergeCells count="33">
    <mergeCell ref="A32:A33"/>
    <mergeCell ref="B32:B33"/>
    <mergeCell ref="A24:A25"/>
    <mergeCell ref="B24:B25"/>
    <mergeCell ref="A26:A27"/>
    <mergeCell ref="B26:B27"/>
    <mergeCell ref="A28:A29"/>
    <mergeCell ref="B28:B29"/>
    <mergeCell ref="A34:A35"/>
    <mergeCell ref="B34:B35"/>
    <mergeCell ref="A12:A13"/>
    <mergeCell ref="B12:B13"/>
    <mergeCell ref="A20:A21"/>
    <mergeCell ref="B20:B21"/>
    <mergeCell ref="A14:A15"/>
    <mergeCell ref="B14:B15"/>
    <mergeCell ref="A16:A17"/>
    <mergeCell ref="B16:B17"/>
    <mergeCell ref="A18:A19"/>
    <mergeCell ref="B18:B19"/>
    <mergeCell ref="A22:A23"/>
    <mergeCell ref="B22:B23"/>
    <mergeCell ref="A30:A31"/>
    <mergeCell ref="B30:B31"/>
    <mergeCell ref="A1:G1"/>
    <mergeCell ref="A3:G3"/>
    <mergeCell ref="A10:A11"/>
    <mergeCell ref="B10:B11"/>
    <mergeCell ref="B7:G7"/>
    <mergeCell ref="B6:G6"/>
    <mergeCell ref="A2:G2"/>
    <mergeCell ref="A8:G8"/>
    <mergeCell ref="A4:G5"/>
  </mergeCells>
  <pageMargins left="0.34090909090909088" right="0.20681818181818182" top="0.58050595238095237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SheetLayoutView="100" workbookViewId="0">
      <selection activeCell="D11" sqref="D11:D13"/>
    </sheetView>
  </sheetViews>
  <sheetFormatPr defaultColWidth="9.140625" defaultRowHeight="15" x14ac:dyDescent="0.25"/>
  <cols>
    <col min="1" max="1" width="7.7109375" style="103" customWidth="1"/>
    <col min="2" max="2" width="50.7109375" style="103" customWidth="1"/>
    <col min="3" max="4" width="10.7109375" style="103" customWidth="1"/>
    <col min="5" max="16384" width="9.140625" style="103"/>
  </cols>
  <sheetData>
    <row r="1" spans="1:6" ht="15.75" x14ac:dyDescent="0.25">
      <c r="A1" s="295" t="str">
        <f>BASE!A1</f>
        <v>PREFEITURA MUNICIPAL DE BOM CONSELHO</v>
      </c>
      <c r="B1" s="296"/>
      <c r="C1" s="296"/>
      <c r="D1" s="297"/>
    </row>
    <row r="2" spans="1:6" ht="12.75" customHeight="1" x14ac:dyDescent="0.25">
      <c r="A2" s="104"/>
      <c r="B2" s="105"/>
      <c r="C2" s="105"/>
      <c r="D2" s="106"/>
    </row>
    <row r="3" spans="1:6" ht="15.75" x14ac:dyDescent="0.25">
      <c r="A3" s="298" t="s">
        <v>664</v>
      </c>
      <c r="B3" s="299"/>
      <c r="C3" s="299"/>
      <c r="D3" s="300"/>
    </row>
    <row r="4" spans="1:6" ht="12.75" customHeight="1" x14ac:dyDescent="0.25">
      <c r="A4" s="301"/>
      <c r="B4" s="302"/>
      <c r="C4" s="302"/>
      <c r="D4" s="303"/>
    </row>
    <row r="5" spans="1:6" ht="12.75" customHeight="1" x14ac:dyDescent="0.25">
      <c r="A5" s="304"/>
      <c r="B5" s="305"/>
      <c r="C5" s="305"/>
      <c r="D5" s="306"/>
    </row>
    <row r="6" spans="1:6" ht="12.75" customHeight="1" x14ac:dyDescent="0.25">
      <c r="A6" s="107" t="str">
        <f>[9]Base!A4</f>
        <v>OBRA:</v>
      </c>
      <c r="B6" s="307" t="str">
        <f>BASE!B6</f>
        <v>CONSTRUÇÃO DA USF RAINHA ISABEL</v>
      </c>
      <c r="C6" s="307"/>
      <c r="D6" s="308"/>
    </row>
    <row r="7" spans="1:6" ht="12.75" customHeight="1" x14ac:dyDescent="0.25">
      <c r="A7" s="108" t="str">
        <f>[9]Base!A5</f>
        <v>LOCAL:</v>
      </c>
      <c r="B7" s="109" t="str">
        <f>BASE!B7</f>
        <v>RAINHA IZABEL, BOM CONSELHO - PE</v>
      </c>
      <c r="C7" s="110"/>
      <c r="D7" s="111"/>
    </row>
    <row r="8" spans="1:6" ht="12.75" customHeight="1" x14ac:dyDescent="0.3">
      <c r="A8" s="309"/>
      <c r="B8" s="310"/>
      <c r="C8" s="310"/>
      <c r="D8" s="311"/>
    </row>
    <row r="9" spans="1:6" ht="15.75" x14ac:dyDescent="0.25">
      <c r="A9" s="112" t="s">
        <v>370</v>
      </c>
      <c r="B9" s="112" t="s">
        <v>665</v>
      </c>
      <c r="C9" s="112"/>
      <c r="D9" s="112" t="s">
        <v>663</v>
      </c>
    </row>
    <row r="10" spans="1:6" ht="15.75" x14ac:dyDescent="0.25">
      <c r="A10" s="113">
        <v>1</v>
      </c>
      <c r="B10" s="114" t="s">
        <v>666</v>
      </c>
      <c r="C10" s="115"/>
      <c r="D10" s="116">
        <v>3.8</v>
      </c>
      <c r="E10" s="116">
        <v>3.8</v>
      </c>
      <c r="F10" s="116">
        <v>3</v>
      </c>
    </row>
    <row r="11" spans="1:6" ht="15.75" x14ac:dyDescent="0.25">
      <c r="A11" s="113">
        <v>2</v>
      </c>
      <c r="B11" s="114" t="s">
        <v>667</v>
      </c>
      <c r="C11" s="115"/>
      <c r="D11" s="116">
        <v>0.32</v>
      </c>
      <c r="E11" s="116">
        <v>0.32</v>
      </c>
      <c r="F11" s="116">
        <v>0.97</v>
      </c>
    </row>
    <row r="12" spans="1:6" ht="15.75" x14ac:dyDescent="0.25">
      <c r="A12" s="113">
        <v>3</v>
      </c>
      <c r="B12" s="114" t="s">
        <v>668</v>
      </c>
      <c r="C12" s="115"/>
      <c r="D12" s="116">
        <v>0.5</v>
      </c>
      <c r="E12" s="116">
        <v>0.5</v>
      </c>
      <c r="F12" s="116">
        <v>0.59</v>
      </c>
    </row>
    <row r="13" spans="1:6" ht="15.75" x14ac:dyDescent="0.25">
      <c r="A13" s="113">
        <v>4</v>
      </c>
      <c r="B13" s="114" t="s">
        <v>669</v>
      </c>
      <c r="C13" s="115"/>
      <c r="D13" s="116">
        <v>1.02</v>
      </c>
      <c r="E13" s="116">
        <v>1.02</v>
      </c>
      <c r="F13" s="116">
        <v>6.16</v>
      </c>
    </row>
    <row r="14" spans="1:6" ht="15.75" x14ac:dyDescent="0.25">
      <c r="A14" s="113">
        <v>5</v>
      </c>
      <c r="B14" s="114" t="s">
        <v>670</v>
      </c>
      <c r="C14" s="115"/>
      <c r="D14" s="116">
        <v>4.83</v>
      </c>
      <c r="E14" s="116">
        <v>4.83</v>
      </c>
    </row>
    <row r="15" spans="1:6" ht="15.75" x14ac:dyDescent="0.25">
      <c r="A15" s="113">
        <v>6</v>
      </c>
      <c r="B15" s="114" t="s">
        <v>671</v>
      </c>
      <c r="C15" s="115"/>
      <c r="D15" s="116">
        <f>SUM(C16:C19)</f>
        <v>10.65</v>
      </c>
    </row>
    <row r="16" spans="1:6" ht="15.75" x14ac:dyDescent="0.25">
      <c r="A16" s="113"/>
      <c r="B16" s="117" t="s">
        <v>672</v>
      </c>
      <c r="C16" s="118">
        <v>0.65</v>
      </c>
      <c r="D16" s="116"/>
    </row>
    <row r="17" spans="1:4" ht="15.75" x14ac:dyDescent="0.25">
      <c r="A17" s="113"/>
      <c r="B17" s="117" t="s">
        <v>673</v>
      </c>
      <c r="C17" s="118">
        <v>3</v>
      </c>
      <c r="D17" s="116"/>
    </row>
    <row r="18" spans="1:4" ht="15.75" x14ac:dyDescent="0.25">
      <c r="A18" s="113"/>
      <c r="B18" s="117" t="s">
        <v>674</v>
      </c>
      <c r="C18" s="118">
        <v>2.5</v>
      </c>
      <c r="D18" s="116"/>
    </row>
    <row r="19" spans="1:4" ht="15.75" x14ac:dyDescent="0.25">
      <c r="A19" s="113"/>
      <c r="B19" s="117" t="s">
        <v>675</v>
      </c>
      <c r="C19" s="118">
        <v>4.5</v>
      </c>
      <c r="D19" s="116"/>
    </row>
    <row r="20" spans="1:4" ht="15.75" x14ac:dyDescent="0.25">
      <c r="A20" s="312" t="s">
        <v>661</v>
      </c>
      <c r="B20" s="313"/>
      <c r="C20" s="314"/>
      <c r="D20" s="122">
        <f>((((1+(D10/100+D12/100+D11/100))*(1+D13/100)*(1+D14/100))/(1-D15/100))-1)*100</f>
        <v>23.99755130296586</v>
      </c>
    </row>
    <row r="21" spans="1:4" x14ac:dyDescent="0.25">
      <c r="A21" s="119"/>
      <c r="B21" s="120"/>
      <c r="C21" s="120"/>
      <c r="D21" s="121"/>
    </row>
    <row r="22" spans="1:4" ht="15.75" x14ac:dyDescent="0.25">
      <c r="A22" s="292" t="s">
        <v>676</v>
      </c>
      <c r="B22" s="293"/>
      <c r="C22" s="293"/>
      <c r="D22" s="294"/>
    </row>
  </sheetData>
  <mergeCells count="7">
    <mergeCell ref="A22:D22"/>
    <mergeCell ref="A1:D1"/>
    <mergeCell ref="A3:D3"/>
    <mergeCell ref="A4:D5"/>
    <mergeCell ref="B6:D6"/>
    <mergeCell ref="A8:D8"/>
    <mergeCell ref="A20:C20"/>
  </mergeCells>
  <pageMargins left="1.5333333333333334" right="1.2916666666666667" top="0.56666666666666665" bottom="0.78740157499999996" header="0.31496062000000002" footer="0.31496062000000002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SheetLayoutView="100" workbookViewId="0">
      <selection activeCell="G3" sqref="G3"/>
    </sheetView>
  </sheetViews>
  <sheetFormatPr defaultColWidth="9.140625" defaultRowHeight="12.75" x14ac:dyDescent="0.2"/>
  <cols>
    <col min="1" max="1" width="9.140625" style="100"/>
    <col min="2" max="2" width="16.5703125" style="91" customWidth="1"/>
    <col min="3" max="3" width="9.140625" style="100"/>
    <col min="4" max="4" width="10.7109375" style="100" customWidth="1"/>
    <col min="5" max="5" width="9.140625" style="100"/>
    <col min="6" max="6" width="13.7109375" style="100" bestFit="1" customWidth="1"/>
    <col min="7" max="8" width="9.85546875" style="100" customWidth="1"/>
    <col min="9" max="9" width="10" style="91" bestFit="1" customWidth="1"/>
    <col min="10" max="16384" width="9.140625" style="91"/>
  </cols>
  <sheetData>
    <row r="1" spans="1:9" ht="15" x14ac:dyDescent="0.25">
      <c r="A1" s="317" t="s">
        <v>677</v>
      </c>
      <c r="B1" s="317"/>
      <c r="C1" s="317"/>
      <c r="D1" s="317"/>
      <c r="E1" s="317"/>
      <c r="F1" s="317"/>
      <c r="G1" s="317"/>
      <c r="H1" s="317"/>
      <c r="I1" s="317"/>
    </row>
    <row r="3" spans="1:9" x14ac:dyDescent="0.2">
      <c r="A3" s="318" t="s">
        <v>678</v>
      </c>
      <c r="B3" s="319"/>
      <c r="C3" s="320"/>
      <c r="D3" s="92"/>
      <c r="E3" s="92"/>
      <c r="F3" s="92"/>
      <c r="G3" s="92"/>
      <c r="H3" s="92"/>
      <c r="I3" s="93"/>
    </row>
    <row r="4" spans="1:9" x14ac:dyDescent="0.2">
      <c r="A4" s="315" t="s">
        <v>679</v>
      </c>
      <c r="B4" s="316"/>
      <c r="C4" s="94">
        <v>1.1938</v>
      </c>
      <c r="D4" s="92"/>
      <c r="E4" s="92"/>
      <c r="F4" s="102" t="s">
        <v>680</v>
      </c>
      <c r="G4" s="102">
        <f>I14</f>
        <v>24.08</v>
      </c>
      <c r="H4" s="92"/>
      <c r="I4" s="93"/>
    </row>
    <row r="5" spans="1:9" x14ac:dyDescent="0.2">
      <c r="A5" s="315" t="s">
        <v>681</v>
      </c>
      <c r="B5" s="316"/>
      <c r="C5" s="94">
        <v>0.73699999999999999</v>
      </c>
      <c r="D5" s="92" t="s">
        <v>663</v>
      </c>
      <c r="E5" s="92"/>
      <c r="F5" s="92"/>
      <c r="G5" s="92"/>
      <c r="H5" s="92"/>
      <c r="I5" s="93"/>
    </row>
    <row r="6" spans="1:9" x14ac:dyDescent="0.2">
      <c r="A6" s="92"/>
      <c r="B6" s="93"/>
      <c r="C6" s="92"/>
      <c r="D6" s="92"/>
      <c r="E6" s="92"/>
      <c r="F6" s="92"/>
      <c r="G6" s="92"/>
      <c r="H6" s="92"/>
      <c r="I6" s="93"/>
    </row>
    <row r="7" spans="1:9" ht="56.25" x14ac:dyDescent="0.2">
      <c r="A7" s="95" t="s">
        <v>682</v>
      </c>
      <c r="B7" s="96" t="s">
        <v>683</v>
      </c>
      <c r="C7" s="95" t="s">
        <v>684</v>
      </c>
      <c r="D7" s="95" t="s">
        <v>685</v>
      </c>
      <c r="E7" s="95" t="s">
        <v>686</v>
      </c>
      <c r="F7" s="95" t="s">
        <v>661</v>
      </c>
      <c r="G7" s="95" t="s">
        <v>687</v>
      </c>
      <c r="H7" s="95" t="s">
        <v>688</v>
      </c>
      <c r="I7" s="95" t="s">
        <v>661</v>
      </c>
    </row>
    <row r="8" spans="1:9" ht="22.5" x14ac:dyDescent="0.2">
      <c r="A8" s="97">
        <v>88237</v>
      </c>
      <c r="B8" s="98" t="s">
        <v>689</v>
      </c>
      <c r="C8" s="97" t="s">
        <v>684</v>
      </c>
      <c r="D8" s="97">
        <v>0.05</v>
      </c>
      <c r="E8" s="97">
        <v>0.81</v>
      </c>
      <c r="F8" s="97">
        <f>D8*E8</f>
        <v>4.0500000000000008E-2</v>
      </c>
      <c r="G8" s="97">
        <f>F8</f>
        <v>4.0500000000000008E-2</v>
      </c>
      <c r="H8" s="97"/>
      <c r="I8" s="97">
        <f>D8*E8</f>
        <v>4.0500000000000008E-2</v>
      </c>
    </row>
    <row r="9" spans="1:9" ht="22.5" x14ac:dyDescent="0.2">
      <c r="A9" s="97">
        <v>4083</v>
      </c>
      <c r="B9" s="98" t="s">
        <v>690</v>
      </c>
      <c r="C9" s="97" t="s">
        <v>684</v>
      </c>
      <c r="D9" s="97">
        <v>1</v>
      </c>
      <c r="E9" s="97">
        <v>27.37</v>
      </c>
      <c r="F9" s="97">
        <f t="shared" ref="F9:F13" si="0">D9*E9</f>
        <v>27.37</v>
      </c>
      <c r="G9" s="97">
        <f>F9/(1+C4)</f>
        <v>12.476068921506062</v>
      </c>
      <c r="H9" s="97">
        <f>G9*(1+C5)</f>
        <v>21.670931716656032</v>
      </c>
      <c r="I9" s="97">
        <f>D9*H9</f>
        <v>21.670931716656032</v>
      </c>
    </row>
    <row r="10" spans="1:9" ht="45" x14ac:dyDescent="0.2">
      <c r="A10" s="97">
        <v>37370</v>
      </c>
      <c r="B10" s="98" t="s">
        <v>691</v>
      </c>
      <c r="C10" s="97" t="s">
        <v>684</v>
      </c>
      <c r="D10" s="97">
        <v>1</v>
      </c>
      <c r="E10" s="97">
        <v>1.77</v>
      </c>
      <c r="F10" s="97">
        <f t="shared" si="0"/>
        <v>1.77</v>
      </c>
      <c r="G10" s="97">
        <f t="shared" ref="G10:G13" si="1">F10</f>
        <v>1.77</v>
      </c>
      <c r="H10" s="97"/>
      <c r="I10" s="97">
        <f>D10*E10</f>
        <v>1.77</v>
      </c>
    </row>
    <row r="11" spans="1:9" ht="45" x14ac:dyDescent="0.2">
      <c r="A11" s="97">
        <v>37371</v>
      </c>
      <c r="B11" s="98" t="s">
        <v>692</v>
      </c>
      <c r="C11" s="97" t="s">
        <v>684</v>
      </c>
      <c r="D11" s="97">
        <v>1</v>
      </c>
      <c r="E11" s="97">
        <v>0.38</v>
      </c>
      <c r="F11" s="97">
        <f t="shared" si="0"/>
        <v>0.38</v>
      </c>
      <c r="G11" s="97">
        <f t="shared" si="1"/>
        <v>0.38</v>
      </c>
      <c r="H11" s="97"/>
      <c r="I11" s="97">
        <f t="shared" ref="I11:I13" si="2">D11*E11</f>
        <v>0.38</v>
      </c>
    </row>
    <row r="12" spans="1:9" ht="33.75" x14ac:dyDescent="0.2">
      <c r="A12" s="97">
        <v>37372</v>
      </c>
      <c r="B12" s="98" t="s">
        <v>693</v>
      </c>
      <c r="C12" s="97" t="s">
        <v>684</v>
      </c>
      <c r="D12" s="97">
        <v>1</v>
      </c>
      <c r="E12" s="97">
        <v>0.18</v>
      </c>
      <c r="F12" s="97">
        <f t="shared" si="0"/>
        <v>0.18</v>
      </c>
      <c r="G12" s="97">
        <f t="shared" si="1"/>
        <v>0.18</v>
      </c>
      <c r="H12" s="97"/>
      <c r="I12" s="97">
        <f t="shared" si="2"/>
        <v>0.18</v>
      </c>
    </row>
    <row r="13" spans="1:9" ht="33.75" x14ac:dyDescent="0.2">
      <c r="A13" s="97">
        <v>37373</v>
      </c>
      <c r="B13" s="98" t="s">
        <v>694</v>
      </c>
      <c r="C13" s="97" t="s">
        <v>684</v>
      </c>
      <c r="D13" s="97">
        <v>1</v>
      </c>
      <c r="E13" s="97">
        <v>0.04</v>
      </c>
      <c r="F13" s="97">
        <f t="shared" si="0"/>
        <v>0.04</v>
      </c>
      <c r="G13" s="97">
        <f t="shared" si="1"/>
        <v>0.04</v>
      </c>
      <c r="H13" s="97"/>
      <c r="I13" s="97">
        <f t="shared" si="2"/>
        <v>0.04</v>
      </c>
    </row>
    <row r="14" spans="1:9" x14ac:dyDescent="0.2">
      <c r="A14" s="97"/>
      <c r="B14" s="98"/>
      <c r="C14" s="97"/>
      <c r="D14" s="97"/>
      <c r="E14" s="97"/>
      <c r="F14" s="97">
        <f>SUM(F8:F13)</f>
        <v>29.7805</v>
      </c>
      <c r="G14" s="97"/>
      <c r="H14" s="97"/>
      <c r="I14" s="99">
        <f>ROUND(SUM(I8:I13),2)</f>
        <v>24.08</v>
      </c>
    </row>
    <row r="15" spans="1:9" hidden="1" x14ac:dyDescent="0.2">
      <c r="A15" s="321"/>
      <c r="B15" s="322"/>
      <c r="C15" s="322"/>
      <c r="D15" s="322"/>
      <c r="E15" s="322"/>
      <c r="F15" s="322"/>
      <c r="G15" s="322"/>
      <c r="H15" s="322"/>
      <c r="I15" s="323"/>
    </row>
    <row r="16" spans="1:9" hidden="1" x14ac:dyDescent="0.2">
      <c r="A16" s="318" t="s">
        <v>695</v>
      </c>
      <c r="B16" s="319"/>
      <c r="C16" s="319"/>
      <c r="D16" s="319"/>
      <c r="E16" s="320"/>
      <c r="F16" s="92"/>
      <c r="G16" s="92"/>
      <c r="H16" s="92"/>
      <c r="I16" s="93"/>
    </row>
    <row r="17" spans="1:9" hidden="1" x14ac:dyDescent="0.2">
      <c r="A17" s="315" t="s">
        <v>679</v>
      </c>
      <c r="B17" s="316"/>
      <c r="C17" s="94">
        <v>1.1937</v>
      </c>
      <c r="D17" s="92"/>
      <c r="E17" s="92"/>
      <c r="F17" s="92" t="s">
        <v>680</v>
      </c>
      <c r="G17" s="92">
        <f>I25</f>
        <v>53.27</v>
      </c>
      <c r="H17" s="92"/>
      <c r="I17" s="93"/>
    </row>
    <row r="18" spans="1:9" hidden="1" x14ac:dyDescent="0.2">
      <c r="A18" s="315" t="s">
        <v>681</v>
      </c>
      <c r="B18" s="316"/>
      <c r="C18" s="94">
        <v>0.73599999999999999</v>
      </c>
      <c r="D18" s="92" t="s">
        <v>663</v>
      </c>
      <c r="E18" s="92"/>
      <c r="F18" s="92"/>
      <c r="G18" s="92"/>
      <c r="H18" s="92"/>
      <c r="I18" s="93"/>
    </row>
    <row r="19" spans="1:9" hidden="1" x14ac:dyDescent="0.2">
      <c r="A19" s="92"/>
      <c r="B19" s="93"/>
      <c r="C19" s="92"/>
      <c r="D19" s="92"/>
      <c r="E19" s="92"/>
      <c r="F19" s="92"/>
      <c r="G19" s="92"/>
      <c r="H19" s="92"/>
      <c r="I19" s="93"/>
    </row>
    <row r="20" spans="1:9" ht="56.25" hidden="1" x14ac:dyDescent="0.2">
      <c r="A20" s="95" t="s">
        <v>682</v>
      </c>
      <c r="B20" s="96" t="s">
        <v>683</v>
      </c>
      <c r="C20" s="95" t="s">
        <v>684</v>
      </c>
      <c r="D20" s="95" t="s">
        <v>685</v>
      </c>
      <c r="E20" s="95" t="s">
        <v>686</v>
      </c>
      <c r="F20" s="95" t="s">
        <v>661</v>
      </c>
      <c r="G20" s="95" t="s">
        <v>696</v>
      </c>
      <c r="H20" s="95" t="s">
        <v>697</v>
      </c>
      <c r="I20" s="95" t="s">
        <v>661</v>
      </c>
    </row>
    <row r="21" spans="1:9" ht="22.5" hidden="1" x14ac:dyDescent="0.2">
      <c r="A21" s="97">
        <v>88237</v>
      </c>
      <c r="B21" s="98" t="s">
        <v>689</v>
      </c>
      <c r="C21" s="97" t="s">
        <v>684</v>
      </c>
      <c r="D21" s="97">
        <v>0.05</v>
      </c>
      <c r="E21" s="97">
        <v>0.44</v>
      </c>
      <c r="F21" s="97">
        <f>D21*E21</f>
        <v>2.2000000000000002E-2</v>
      </c>
      <c r="G21" s="97">
        <f>F21</f>
        <v>2.2000000000000002E-2</v>
      </c>
      <c r="H21" s="97"/>
      <c r="I21" s="97">
        <f>D21*E21</f>
        <v>2.2000000000000002E-2</v>
      </c>
    </row>
    <row r="22" spans="1:9" ht="22.5" hidden="1" x14ac:dyDescent="0.2">
      <c r="A22" s="97">
        <v>2706</v>
      </c>
      <c r="B22" s="98" t="s">
        <v>698</v>
      </c>
      <c r="C22" s="97" t="s">
        <v>684</v>
      </c>
      <c r="D22" s="97">
        <v>1</v>
      </c>
      <c r="E22" s="97">
        <v>67.010000000000005</v>
      </c>
      <c r="F22" s="97">
        <f t="shared" ref="F22:F24" si="3">D22*E22</f>
        <v>67.010000000000005</v>
      </c>
      <c r="G22" s="97">
        <f>F22/(1+C17)</f>
        <v>30.546565163878384</v>
      </c>
      <c r="H22" s="97">
        <f>G22*(1+C18)</f>
        <v>53.028837124492874</v>
      </c>
      <c r="I22" s="97">
        <f>D22*H22</f>
        <v>53.028837124492874</v>
      </c>
    </row>
    <row r="23" spans="1:9" ht="33.75" hidden="1" x14ac:dyDescent="0.2">
      <c r="A23" s="97">
        <v>37372</v>
      </c>
      <c r="B23" s="98" t="s">
        <v>693</v>
      </c>
      <c r="C23" s="97" t="s">
        <v>684</v>
      </c>
      <c r="D23" s="97">
        <v>1</v>
      </c>
      <c r="E23" s="97">
        <v>0.18</v>
      </c>
      <c r="F23" s="97">
        <f t="shared" si="3"/>
        <v>0.18</v>
      </c>
      <c r="G23" s="97">
        <f t="shared" ref="G23:G24" si="4">F23</f>
        <v>0.18</v>
      </c>
      <c r="H23" s="97"/>
      <c r="I23" s="97">
        <f>D23*E23</f>
        <v>0.18</v>
      </c>
    </row>
    <row r="24" spans="1:9" ht="33.75" hidden="1" x14ac:dyDescent="0.2">
      <c r="A24" s="97">
        <v>37373</v>
      </c>
      <c r="B24" s="98" t="s">
        <v>694</v>
      </c>
      <c r="C24" s="97" t="s">
        <v>684</v>
      </c>
      <c r="D24" s="97">
        <v>1</v>
      </c>
      <c r="E24" s="97">
        <v>0.04</v>
      </c>
      <c r="F24" s="97">
        <f t="shared" si="3"/>
        <v>0.04</v>
      </c>
      <c r="G24" s="97">
        <f t="shared" si="4"/>
        <v>0.04</v>
      </c>
      <c r="H24" s="97"/>
      <c r="I24" s="97">
        <f t="shared" ref="I24" si="5">D24*E24</f>
        <v>0.04</v>
      </c>
    </row>
    <row r="25" spans="1:9" hidden="1" x14ac:dyDescent="0.2">
      <c r="A25" s="97"/>
      <c r="B25" s="98"/>
      <c r="C25" s="97"/>
      <c r="D25" s="97"/>
      <c r="E25" s="97"/>
      <c r="F25" s="97">
        <f>SUM(F21:F24)</f>
        <v>67.252000000000024</v>
      </c>
      <c r="G25" s="97"/>
      <c r="H25" s="97"/>
      <c r="I25" s="99">
        <f>ROUND(SUM(I21:I24),2)</f>
        <v>53.27</v>
      </c>
    </row>
  </sheetData>
  <mergeCells count="8">
    <mergeCell ref="A17:B17"/>
    <mergeCell ref="A18:B18"/>
    <mergeCell ref="A1:I1"/>
    <mergeCell ref="A3:C3"/>
    <mergeCell ref="A4:B4"/>
    <mergeCell ref="A5:B5"/>
    <mergeCell ref="A15:I15"/>
    <mergeCell ref="A16:E16"/>
  </mergeCells>
  <printOptions horizontalCentered="1"/>
  <pageMargins left="0.50468749999999996" right="0.51181102362204722" top="1.1811023622047245" bottom="0.78740157480314965" header="0.31496062992125984" footer="0.31496062992125984"/>
  <pageSetup paperSize="9" scale="95" orientation="portrait" horizontalDpi="1200" verticalDpi="1200" r:id="rId1"/>
  <headerFoot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9</vt:i4>
      </vt:variant>
    </vt:vector>
  </HeadingPairs>
  <TitlesOfParts>
    <vt:vector size="15" baseType="lpstr">
      <vt:lpstr>Base (2)</vt:lpstr>
      <vt:lpstr>BASE</vt:lpstr>
      <vt:lpstr>MC</vt:lpstr>
      <vt:lpstr>CFF</vt:lpstr>
      <vt:lpstr>BDI</vt:lpstr>
      <vt:lpstr>ADM</vt:lpstr>
      <vt:lpstr>ADM!Area_de_impressao</vt:lpstr>
      <vt:lpstr>BASE!Area_de_impressao</vt:lpstr>
      <vt:lpstr>'Base (2)'!Area_de_impressao</vt:lpstr>
      <vt:lpstr>BDI!Area_de_impressao</vt:lpstr>
      <vt:lpstr>CFF!Area_de_impressao</vt:lpstr>
      <vt:lpstr>MC!Area_de_impressao</vt:lpstr>
      <vt:lpstr>BASE!Titulos_de_impressao</vt:lpstr>
      <vt:lpstr>'Base (2)'!Titulos_de_impressao</vt:lpstr>
      <vt:lpstr>MC!Titulos_de_impressao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Obras-i3</cp:lastModifiedBy>
  <cp:revision/>
  <cp:lastPrinted>2022-03-31T16:25:33Z</cp:lastPrinted>
  <dcterms:created xsi:type="dcterms:W3CDTF">2007-09-17T10:36:27Z</dcterms:created>
  <dcterms:modified xsi:type="dcterms:W3CDTF">2022-03-31T16:27:44Z</dcterms:modified>
  <cp:category/>
  <cp:contentStatus/>
</cp:coreProperties>
</file>