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Suzana\Desktop\PREFEITURAS\BOM CONSELHO\QUADRA CIGANO\"/>
    </mc:Choice>
  </mc:AlternateContent>
  <xr:revisionPtr revIDLastSave="0" documentId="13_ncr:1_{73CC2817-A173-4E9B-9E46-326FDD17286A}" xr6:coauthVersionLast="47" xr6:coauthVersionMax="47" xr10:uidLastSave="{00000000-0000-0000-0000-000000000000}"/>
  <bookViews>
    <workbookView xWindow="-120" yWindow="-120" windowWidth="20730" windowHeight="11160" tabRatio="783" activeTab="5" xr2:uid="{00000000-000D-0000-FFFF-FFFF00000000}"/>
  </bookViews>
  <sheets>
    <sheet name="Orçamento Sintético" sheetId="68" r:id="rId1"/>
    <sheet name="MC ADITIVO" sheetId="62" r:id="rId2"/>
    <sheet name=" BDI SERVI" sheetId="66" r:id="rId3"/>
    <sheet name=" BDI MATERIAL" sheetId="67" r:id="rId4"/>
    <sheet name="CPUs" sheetId="69" r:id="rId5"/>
    <sheet name="CFF" sheetId="70" r:id="rId6"/>
    <sheet name="Curva ABC de Serviços" sheetId="71" r:id="rId7"/>
  </sheets>
  <externalReferences>
    <externalReference r:id="rId8"/>
    <externalReference r:id="rId9"/>
  </externalReferences>
  <definedNames>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hidden="1">#REF!</definedName>
    <definedName name="ACRE" hidden="1">#REF!</definedName>
    <definedName name="ademir" localSheetId="3" hidden="1">{#N/A,#N/A,FALSE,"Cronograma";#N/A,#N/A,FALSE,"Cronogr. 2"}</definedName>
    <definedName name="ademir" localSheetId="2" hidden="1">{#N/A,#N/A,FALSE,"Cronograma";#N/A,#N/A,FALSE,"Cronogr. 2"}</definedName>
    <definedName name="ademir" hidden="1">{#N/A,#N/A,FALSE,"Cronograma";#N/A,#N/A,FALSE,"Cronogr. 2"}</definedName>
    <definedName name="_xlnm.Print_Area" localSheetId="3">' BDI MATERIAL'!$I$6:$R$44</definedName>
    <definedName name="_xlnm.Print_Area" localSheetId="2">' BDI SERVI'!$I$6:$R$44</definedName>
    <definedName name="_xlnm.Print_Area" localSheetId="1">'MC ADITIVO'!$A$1:$I$782</definedName>
    <definedName name="AreaTeste" localSheetId="3">#REF!</definedName>
    <definedName name="AreaTeste" localSheetId="2">#REF!</definedName>
    <definedName name="AreaTeste">#REF!</definedName>
    <definedName name="AreaTeste2" localSheetId="3">#REF!</definedName>
    <definedName name="AreaTeste2" localSheetId="2">#REF!</definedName>
    <definedName name="AreaTeste2">#REF!</definedName>
    <definedName name="bosta" localSheetId="3" hidden="1">{#N/A,#N/A,FALSE,"Cronograma";#N/A,#N/A,FALSE,"Cronogr. 2"}</definedName>
    <definedName name="bosta" localSheetId="2" hidden="1">{#N/A,#N/A,FALSE,"Cronograma";#N/A,#N/A,FALSE,"Cronogr. 2"}</definedName>
    <definedName name="bosta" hidden="1">{#N/A,#N/A,FALSE,"Cronograma";#N/A,#N/A,FALSE,"Cronogr. 2"}</definedName>
    <definedName name="CA´L" localSheetId="3" hidden="1">{#N/A,#N/A,FALSE,"Cronograma";#N/A,#N/A,FALSE,"Cronogr. 2"}</definedName>
    <definedName name="CA´L" localSheetId="2" hidden="1">{#N/A,#N/A,FALSE,"Cronograma";#N/A,#N/A,FALSE,"Cronogr. 2"}</definedName>
    <definedName name="CA´L" hidden="1">{#N/A,#N/A,FALSE,"Cronograma";#N/A,#N/A,FALSE,"Cronogr. 2"}</definedName>
    <definedName name="CélulaInicioPlanilha">#REF!</definedName>
    <definedName name="CélulaResumo">#REF!</definedName>
    <definedName name="CFF.Dados">OFFSET([1]CFF!$L$17,1,0):OFFSET([1]CFF!$X$21,-1,-1)</definedName>
    <definedName name="CFF.IncluirLinha" localSheetId="3">MAX([1]PO!$V$11:$V$37)*[0]!CFF.NumLinha-ROW([1]CFF!$F$21)+ROW([1]CFF!$F$17)+1</definedName>
    <definedName name="CFF.IncluirLinha" localSheetId="2">MAX([1]PO!$V$11:$V$37)*CFF.NumLinha-ROW([1]CFF!$F$21)+ROW([1]CFF!$F$17)+1</definedName>
    <definedName name="CFF.IncluirLinha">MAX([1]PO!$V$11:$V$37)*CFF.NumLinha-ROW([1]CFF!$F$21)+ROW([1]CFF!$F$17)+1</definedName>
    <definedName name="CFF.Item">OFFSET([1]CFF!$L$17,1,0):OFFSET([1]CFF!$X$21,-1,-1)</definedName>
    <definedName name="CFF.NumLinha">ROW([1]CFF!$D$14)-ROW([1]CFF!$D$10)-1</definedName>
    <definedName name="concorrentes" localSheetId="3" hidden="1">{#N/A,#N/A,FALSE,"Cronograma";#N/A,#N/A,FALSE,"Cronogr. 2"}</definedName>
    <definedName name="concorrentes" localSheetId="2" hidden="1">{#N/A,#N/A,FALSE,"Cronograma";#N/A,#N/A,FALSE,"Cronogr. 2"}</definedName>
    <definedName name="concorrentes" hidden="1">{#N/A,#N/A,FALSE,"Cronograma";#N/A,#N/A,FALSE,"Cronogr. 2"}</definedName>
    <definedName name="Excel_BuiltIn_Print_Area_1_1">#REF!</definedName>
    <definedName name="Excel_BuiltIn_Print_Area_2">#REF!</definedName>
    <definedName name="Excel_BuiltIn_Print_Area_2_1">#REF!</definedName>
    <definedName name="Excel_BuiltIn_Print_Titles_1">#REF!</definedName>
    <definedName name="Excel_BuiltIn_Print_Titles_2">#REF!</definedName>
    <definedName name="Excel_BuiltIn_Print_Titles_2_1">#REF!</definedName>
    <definedName name="Excel_BuiltIn_Print_Titles_2_1_1">#REF!</definedName>
    <definedName name="Import.CNPJForn">OFFSET([1]Fornecedores!$C$9,1,0):OFFSET([1]Fornecedores!$C$13,-1,0)</definedName>
    <definedName name="Import.Código">OFFSET([1]PO!$M$11,1,0):OFFSET([1]PO!$M$37,-1,0)</definedName>
    <definedName name="Import.CodigoComp">OFFSET([1]Composições!$I$9,1,0):OFFSET([1]Composições!$I$12,-1,0)</definedName>
    <definedName name="Import.CodigoCot">OFFSET([1]Cotações!$I$9,1,0):OFFSET([1]Cotações!$I$13,-1,0)</definedName>
    <definedName name="Import.ContatoForn">OFFSET([1]Fornecedores!$E$9,1,0):OFFSET([1]Fornecedores!$E$13,-1,0)</definedName>
    <definedName name="Import.CustoUnitário">OFFSET([1]PO!$Q$11,1,0):OFFSET([1]PO!$Q$37,-1,0)</definedName>
    <definedName name="Import.DataCot">OFFSET([1]Cotações!$L$9,1,0):OFFSET([1]Cotações!$L$13,-1,0)</definedName>
    <definedName name="Import.DataCotIndice">OFFSET([1]Índices!$B$9,1,0):OFFSET([1]Índices!$B$12,-1,0)</definedName>
    <definedName name="Import.DescComp">OFFSET([1]Composições!$J$9,1,0):OFFSET([1]Composições!$J$12,-1,0)</definedName>
    <definedName name="Import.DescCot">OFFSET([1]Cotações!$J$9,1,0):OFFSET([1]Cotações!$J$13,-1,0)</definedName>
    <definedName name="Import.Descrição">OFFSET([1]PO!$N$11,1,0):OFFSET([1]PO!$N$37,-1,0)</definedName>
    <definedName name="Import.FontComp">OFFSET([1]Composições!$H$9,1,0):OFFSET([1]Composições!$H$12,-1,0)</definedName>
    <definedName name="Import.Fonte">OFFSET([1]PO!$L$11,1,0):OFFSET([1]PO!$L$37,-1,0)</definedName>
    <definedName name="Import.FrenteDeObra">[1]PLQ!$F$8:OFFSET([1]PLQ!$O$8,0,-1)</definedName>
    <definedName name="Import.IndiceAtual">OFFSET([1]Índices!$A$9,1,0):OFFSET([1]Índices!$A$12,-1,0)</definedName>
    <definedName name="Import.IndiceCot">OFFSET([1]Cotações!$N$9,1,0):OFFSET([1]Cotações!$N$13,-1,0)</definedName>
    <definedName name="Import.Item">OFFSET([1]PO!$K$11,1,0):OFFSET([1]PO!$K$37,-1,0)</definedName>
    <definedName name="Import.Nível">OFFSET([1]PO!$J$11,1,0):OFFSET([1]PO!$J$37,-1,0)</definedName>
    <definedName name="Import.NomeEmpresaForn">OFFSET([1]Fornecedores!$B$9,1,0):OFFSET([1]Fornecedores!$B$13,-1,0)</definedName>
    <definedName name="Import.ObsComp">OFFSET([1]Composições!$N$9,1,0):OFFSET([1]Composições!$N$12,-1,0)</definedName>
    <definedName name="Import.ObsCot">OFFSET([1]Cotações!$Q$9,1,0):OFFSET([1]Cotações!$Q$13,-1,0)</definedName>
    <definedName name="Import.ObsForn">OFFSET([1]Fornecedores!$F$9,1,0):OFFSET([1]Fornecedores!$F$13,-1,0)</definedName>
    <definedName name="Import.ObsIndice">OFFSET([1]Índices!$F$9,1,0):OFFSET([1]Índices!$F$12,-1,0)</definedName>
    <definedName name="Import.PLQ">OFFSET([1]PLQ!$F$11,1,0):OFFSET([1]PLQ!$P$37,-1,-1)</definedName>
    <definedName name="Import.PreçoTotal">OFFSET([1]PO!$T$11,1,0):OFFSET([1]PO!$T$37,-1,0)</definedName>
    <definedName name="Import.PreçoUnitário">OFFSET([1]PO!$S$11,1,0):OFFSET([1]PO!$S$37,-1,0)</definedName>
    <definedName name="Import.Quantidade">OFFSET([1]PO!$P$11,1,0):OFFSET([1]PO!$P$37,-1,0)</definedName>
    <definedName name="Import.TelefoneForn">OFFSET([1]Fornecedores!$D$9,1,0):OFFSET([1]Fornecedores!$D$13,-1,0)</definedName>
    <definedName name="Import.TipoComp">OFFSET([1]Composições!$G$9,1,0):OFFSET([1]Composições!$G$12,-1,0)</definedName>
    <definedName name="Import.TipoCot">OFFSET([1]Cotações!$G$9,1,0):OFFSET([1]Cotações!$G$13,-1,0)</definedName>
    <definedName name="Import.Unidade">OFFSET([1]PO!$O$11,1,0):OFFSET([1]PO!$O$37,-1,0)</definedName>
    <definedName name="Import.UnidadeComp">OFFSET([1]Composições!$K$9,1,0):OFFSET([1]Composições!$K$12,-1,0)</definedName>
    <definedName name="Import.UnidCot">OFFSET([1]Cotações!$K$9,1,0):OFFSET([1]Cotações!$K$13,-1,0)</definedName>
    <definedName name="Import.Valor1Indice">OFFSET([1]Índices!$C$9,1,0):OFFSET([1]Índices!$C$12,-1,0)</definedName>
    <definedName name="Import.Valor2Indice">OFFSET([1]Índices!$D$9,1,0):OFFSET([1]Índices!$D$12,-1,0)</definedName>
    <definedName name="Import.ValorBDI">OFFSET([1]PO!$Z$11,1,0):OFFSET([1]PO!$Z$37,-1,0)</definedName>
    <definedName name="Import.ValorCot">OFFSET([1]Cotações!$M$9,1,0):OFFSET([1]Cotações!$M$13,-1,0)</definedName>
    <definedName name="Jornada">'[2]MCI-AUX'!$A$5:$A$7</definedName>
    <definedName name="ListaFornecedor">OFFSET([1]Fornecedores!$K$9,0,0,MAX([1]Fornecedores!$J$9:$J$13)+1)</definedName>
    <definedName name="ListaIndice">OFFSET([1]Índices!$K$9,1,0,MAX([1]Índices!$J$9:$J$12))</definedName>
    <definedName name="PLQ.qtde.frentes">COUNTA([1]PLQ!$F$8:$P$8)</definedName>
    <definedName name="PO.BDI">OFFSET([1]PO!$R$11,1,0):OFFSET([1]PO!$R$37,-1,0)</definedName>
    <definedName name="PO.CustoRef">OFFSET([1]PO!$Y$11,1,0):OFFSET([1]PO!$Y$37,-1,0)</definedName>
    <definedName name="PO.Dados">[1]PO!$C$11:OFFSET([1]PO!$Z$37,-1,0)</definedName>
    <definedName name="Popular" localSheetId="3" hidden="1">{#N/A,#N/A,FALSE,"Cronograma";#N/A,#N/A,FALSE,"Cronogr. 2"}</definedName>
    <definedName name="Popular" localSheetId="2" hidden="1">{#N/A,#N/A,FALSE,"Cronograma";#N/A,#N/A,FALSE,"Cronogr. 2"}</definedName>
    <definedName name="Popular" hidden="1">{#N/A,#N/A,FALSE,"Cronograma";#N/A,#N/A,FALSE,"Cronogr. 2"}</definedName>
    <definedName name="rio" localSheetId="3" hidden="1">{#N/A,#N/A,FALSE,"Cronograma";#N/A,#N/A,FALSE,"Cronogr. 2"}</definedName>
    <definedName name="rio" localSheetId="2" hidden="1">{#N/A,#N/A,FALSE,"Cronograma";#N/A,#N/A,FALSE,"Cronogr. 2"}</definedName>
    <definedName name="rio" hidden="1">{#N/A,#N/A,FALSE,"Cronograma";#N/A,#N/A,FALSE,"Cronogr. 2"}</definedName>
    <definedName name="SaldoPerc">1-IF(ISNUMBER([1]CFF!XFD2),[1]CFF!XFD2,0)</definedName>
    <definedName name="SENHAGT" hidden="1">"quantidades"</definedName>
    <definedName name="SHARED_FORMULA_10_37_10_37_2">#REF!*#REF!</definedName>
    <definedName name="SHARED_FORMULA_16_9_16_9_2">SUM(#REF!)</definedName>
    <definedName name="SHARED_FORMULA_4_19_4_19_2">#REF!*#REF!</definedName>
    <definedName name="SHARED_FORMULA_4_20_4_20_2">1/12</definedName>
    <definedName name="SHARED_FORMULA_4_22_4_22_2">1/12</definedName>
    <definedName name="SHARED_FORMULA_4_24_4_24_2">1/12</definedName>
    <definedName name="SHARED_FORMULA_4_39_4_39_2" localSheetId="3">#REF!+#REF!+#REF!+#REF!+#REF!+#REF!+#REF!+#REF!+#REF!+#REF!+#REF!+#REF!+#REF!+#REF!</definedName>
    <definedName name="SHARED_FORMULA_4_39_4_39_2" localSheetId="2">#REF!+#REF!+#REF!+#REF!+#REF!+#REF!+#REF!+#REF!+#REF!+#REF!+#REF!+#REF!+#REF!+#REF!</definedName>
    <definedName name="SHARED_FORMULA_4_39_4_39_2">#REF!+#REF!+#REF!+#REF!+#REF!+#REF!+#REF!+#REF!+#REF!+#REF!+#REF!+#REF!+#REF!+#REF!</definedName>
    <definedName name="SHARED_FORMULA_4_40_4_40_2" localSheetId="3">#REF!/#REF!</definedName>
    <definedName name="SHARED_FORMULA_4_40_4_40_2" localSheetId="2">#REF!/#REF!</definedName>
    <definedName name="SHARED_FORMULA_4_40_4_40_2">#REF!/#REF!</definedName>
    <definedName name="SHARED_FORMULA_4_42_4_42_2" localSheetId="3">#REF!/#REF!</definedName>
    <definedName name="SHARED_FORMULA_4_42_4_42_2" localSheetId="2">#REF!/#REF!</definedName>
    <definedName name="SHARED_FORMULA_4_42_4_42_2">#REF!/#REF!</definedName>
    <definedName name="SHARED_FORMULA_5_100_5_100_1">ROUND(#REF!*#REF!,2)</definedName>
    <definedName name="SHARED_FORMULA_5_100_5_100_3">ROUND(#REF!*#REF!,2)</definedName>
    <definedName name="SHARED_FORMULA_5_106_5_106_3">ROUND(#REF!*#REF!,2)</definedName>
    <definedName name="SHARED_FORMULA_5_41_5_41_2">#REF!+#REF!</definedName>
    <definedName name="SHARED_FORMULA_5_62_5_62_1">ROUND(#REF!*#REF!,2)</definedName>
    <definedName name="SHARED_FORMULA_5_62_5_62_3">ROUND(#REF!*#REF!,2)</definedName>
    <definedName name="SHARED_FORMULA_5_75_5_75_1">ROUND(#REF!*#REF!,2)</definedName>
    <definedName name="SHARED_FORMULA_5_75_5_75_3">ROUND(#REF!*#REF!,2)</definedName>
    <definedName name="SHARED_FORMULA_5_9_5_9_1">ROUND(#REF!*#REF!,2)</definedName>
    <definedName name="SHARED_FORMULA_5_9_5_9_3">ROUND(#REF!*#REF!,2)</definedName>
    <definedName name="SHARED_FORMULA_6_17_6_17_2">#REF!*#REF!</definedName>
    <definedName name="SHARED_FORMULA_6_57_6_57_0">(#REF!+#REF!)/2</definedName>
    <definedName name="SHARED_FORMULA_6_77_6_77_0">(#REF!+#REF!)/2</definedName>
    <definedName name="SHARED_FORMULA_7_27_7_27_2">#REF!*#REF!</definedName>
    <definedName name="SHARED_FORMULA_7_57_7_57_0">(#REF!*#REF!)</definedName>
    <definedName name="SHARED_FORMULA_7_77_7_77_0">(#REF!*#REF!)</definedName>
    <definedName name="SHARED_FORMULA_8_21_8_21_2">#REF!*#REF!</definedName>
    <definedName name="SHARED_FORMULA_8_23_8_23_2">#REF!*#REF!</definedName>
    <definedName name="SHARED_FORMULA_8_29_8_29_2">#REF!*#REF!</definedName>
    <definedName name="SHARED_FORMULA_8_31_8_31_2">#REF!*#REF!</definedName>
    <definedName name="SHARED_FORMULA_8_57_8_57_0">(#REF!*#REF!)</definedName>
    <definedName name="SHARED_FORMULA_8_75_8_75_0">(#REF!*#REF!)</definedName>
    <definedName name="SHARED_FORMULA_9_15_9_15_2">#REF!*#REF!</definedName>
    <definedName name="SHARED_FORMULA_9_25_9_25_2">#REF!*#REF!</definedName>
    <definedName name="SHARED_FORMULA_9_57_9_57_0">(#REF!+#REF!)/2</definedName>
    <definedName name="SHARED_FORMULA_9_77_9_77_0">(#REF!+#REF!)/2</definedName>
    <definedName name="SHARED_FORMULA_9_8_9_8_0">(#REF!+#REF!)/2</definedName>
    <definedName name="SIMOUNAO" localSheetId="3">' BDI MATERIAL'!$U$2:$U$3</definedName>
    <definedName name="SIMOUNAO" localSheetId="2">' BDI SERVI'!$U$2:$U$3</definedName>
    <definedName name="SIMOUNAO">#REF!</definedName>
    <definedName name="SIMOUNAO2" localSheetId="3">' BDI MATERIAL'!$U$1:$U$3</definedName>
    <definedName name="SIMOUNAO2" localSheetId="2">' BDI SERVI'!$U$1:$U$3</definedName>
    <definedName name="SIMOUNAO2">#REF!</definedName>
    <definedName name="SINAPI_AC" localSheetId="3" hidden="1">#REF!</definedName>
    <definedName name="SINAPI_AC" localSheetId="2" hidden="1">#REF!</definedName>
    <definedName name="SINAPI_AC" hidden="1">#REF!</definedName>
    <definedName name="SomaAgrup">SUMIF(OFFSET([1]PO!$A1,1,0,[1]PO!$B1),"S",OFFSET([1]PO!A1,1,0,[1]PO!$B1))</definedName>
    <definedName name="ss" localSheetId="3" hidden="1">{#N/A,#N/A,FALSE,"Cronograma";#N/A,#N/A,FALSE,"Cronogr. 2"}</definedName>
    <definedName name="ss" localSheetId="2" hidden="1">{#N/A,#N/A,FALSE,"Cronograma";#N/A,#N/A,FALSE,"Cronogr. 2"}</definedName>
    <definedName name="ss" hidden="1">{#N/A,#N/A,FALSE,"Cronograma";#N/A,#N/A,FALSE,"Cronogr. 2"}</definedName>
    <definedName name="TipoOrçamento">"BASE"</definedName>
    <definedName name="Turnos">'[2]MCI-AUX'!$A$2:$A$3</definedName>
    <definedName name="VTOTAL1">ROUND(ROUND([1]PO!$P1,2)*ROUND([1]PO!$S1,2),2)</definedName>
    <definedName name="wrn.Cronograma." localSheetId="3" hidden="1">{#N/A,#N/A,FALSE,"Cronograma";#N/A,#N/A,FALSE,"Cronogr. 2"}</definedName>
    <definedName name="wrn.Cronograma." localSheetId="2" hidden="1">{#N/A,#N/A,FALSE,"Cronograma";#N/A,#N/A,FALSE,"Cronogr. 2"}</definedName>
    <definedName name="wrn.Cronograma." hidden="1">{#N/A,#N/A,FALSE,"Cronograma";#N/A,#N/A,FALSE,"Cronogr. 2"}</definedName>
    <definedName name="wrn.GERAL." localSheetId="3" hidden="1">{#N/A,#N/A,FALSE,"ET-CAPA";#N/A,#N/A,FALSE,"ET-PAG1";#N/A,#N/A,FALSE,"ET-PAG2";#N/A,#N/A,FALSE,"ET-PAG3";#N/A,#N/A,FALSE,"ET-PAG4";#N/A,#N/A,FALSE,"ET-PAG5"}</definedName>
    <definedName name="wrn.GERAL." localSheetId="2"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3" hidden="1">{#N/A,#N/A,FALSE,"GERAL";#N/A,#N/A,FALSE,"012-96";#N/A,#N/A,FALSE,"018-96";#N/A,#N/A,FALSE,"027-96";#N/A,#N/A,FALSE,"059-96";#N/A,#N/A,FALSE,"076-96";#N/A,#N/A,FALSE,"019-97";#N/A,#N/A,FALSE,"021-97";#N/A,#N/A,FALSE,"022-97";#N/A,#N/A,FALSE,"028-97"}</definedName>
    <definedName name="wrn.PENDENCIAS." localSheetId="2"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91029" fullPrecision="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0" i="68" l="1"/>
  <c r="J209" i="68"/>
  <c r="J208" i="68"/>
  <c r="J207" i="68"/>
  <c r="J206" i="68"/>
  <c r="J205" i="68"/>
  <c r="J204" i="68"/>
  <c r="J203" i="68"/>
  <c r="J202" i="68"/>
  <c r="J201" i="68"/>
  <c r="J200" i="68"/>
  <c r="J199" i="68"/>
  <c r="J198" i="68"/>
  <c r="J197" i="68"/>
  <c r="J196" i="68"/>
  <c r="J195" i="68"/>
  <c r="J194" i="68"/>
  <c r="J193" i="68"/>
  <c r="J192" i="68"/>
  <c r="J191" i="68"/>
  <c r="J190" i="68"/>
  <c r="J189" i="68"/>
  <c r="J188" i="68"/>
  <c r="J187" i="68"/>
  <c r="J186" i="68"/>
  <c r="J185" i="68"/>
  <c r="J184" i="68"/>
  <c r="J183" i="68"/>
  <c r="J182" i="68"/>
  <c r="J181" i="68"/>
  <c r="J180" i="68"/>
  <c r="J179" i="68"/>
  <c r="J178" i="68"/>
  <c r="J177" i="68"/>
  <c r="J176" i="68"/>
  <c r="J175" i="68"/>
  <c r="J174" i="68"/>
  <c r="J173" i="68"/>
  <c r="J172" i="68"/>
  <c r="J171" i="68"/>
  <c r="J170" i="68"/>
  <c r="J169" i="68"/>
  <c r="J168" i="68"/>
  <c r="J167" i="68"/>
  <c r="J166" i="68"/>
  <c r="J165" i="68"/>
  <c r="J164" i="68"/>
  <c r="J163" i="68"/>
  <c r="J162" i="68"/>
  <c r="J161" i="68"/>
  <c r="J160" i="68"/>
  <c r="J159" i="68"/>
  <c r="J158" i="68"/>
  <c r="J157" i="68"/>
  <c r="J156" i="68"/>
  <c r="J155" i="68"/>
  <c r="J154" i="68"/>
  <c r="J153" i="68"/>
  <c r="J152" i="68"/>
  <c r="J151" i="68"/>
  <c r="J150" i="68"/>
  <c r="J149" i="68"/>
  <c r="J148" i="68"/>
  <c r="J147" i="68"/>
  <c r="J146" i="68"/>
  <c r="J145" i="68"/>
  <c r="J144" i="68"/>
  <c r="J143" i="68"/>
  <c r="J142" i="68"/>
  <c r="J141" i="68"/>
  <c r="J140" i="68"/>
  <c r="J139" i="68"/>
  <c r="J138" i="68"/>
  <c r="J137" i="68"/>
  <c r="J136" i="68"/>
  <c r="J135" i="68"/>
  <c r="J134" i="68"/>
  <c r="J133" i="68"/>
  <c r="J132" i="68"/>
  <c r="J131" i="68"/>
  <c r="J130" i="68"/>
  <c r="J129" i="68"/>
  <c r="J128" i="68"/>
  <c r="J127" i="68"/>
  <c r="J126" i="68"/>
  <c r="J125" i="68"/>
  <c r="J124" i="68"/>
  <c r="J123" i="68"/>
  <c r="J122" i="68"/>
  <c r="J121" i="68"/>
  <c r="J120" i="68"/>
  <c r="J119" i="68"/>
  <c r="J118" i="68"/>
  <c r="J117" i="68"/>
  <c r="J116" i="68"/>
  <c r="J115" i="68"/>
  <c r="J114" i="68"/>
  <c r="J113" i="68"/>
  <c r="J112" i="68"/>
  <c r="J111" i="68"/>
  <c r="J110" i="68"/>
  <c r="J109" i="68"/>
  <c r="J108" i="68"/>
  <c r="J107" i="68"/>
  <c r="J106" i="68"/>
  <c r="J105" i="68"/>
  <c r="J104" i="68"/>
  <c r="J103" i="68"/>
  <c r="J102" i="68"/>
  <c r="J101" i="68"/>
  <c r="J100" i="68"/>
  <c r="J99" i="68"/>
  <c r="J98" i="68"/>
  <c r="J97" i="68"/>
  <c r="J96" i="68"/>
  <c r="J95" i="68"/>
  <c r="J94" i="68"/>
  <c r="J93" i="68"/>
  <c r="J92" i="68"/>
  <c r="J91" i="68"/>
  <c r="J90" i="68"/>
  <c r="J89" i="68"/>
  <c r="J88" i="68"/>
  <c r="J87" i="68"/>
  <c r="J86" i="68"/>
  <c r="J85" i="68"/>
  <c r="J84" i="68"/>
  <c r="J83" i="68"/>
  <c r="J82" i="68"/>
  <c r="J81" i="68"/>
  <c r="J80" i="68"/>
  <c r="J79" i="68"/>
  <c r="J78" i="68"/>
  <c r="J77" i="68"/>
  <c r="J76" i="68"/>
  <c r="J75" i="68"/>
  <c r="J74" i="68"/>
  <c r="J73" i="68"/>
  <c r="J72" i="68"/>
  <c r="J71" i="68"/>
  <c r="J70" i="68"/>
  <c r="J69" i="68"/>
  <c r="J68" i="68"/>
  <c r="J67" i="68"/>
  <c r="J66" i="68"/>
  <c r="J65" i="68"/>
  <c r="J64" i="68"/>
  <c r="J63" i="68"/>
  <c r="J62" i="68"/>
  <c r="J61" i="68"/>
  <c r="J60" i="68"/>
  <c r="J59" i="68"/>
  <c r="J58" i="68"/>
  <c r="J57" i="68"/>
  <c r="J56" i="68"/>
  <c r="J55" i="68"/>
  <c r="J54" i="68"/>
  <c r="J53" i="68"/>
  <c r="J52" i="68"/>
  <c r="J51" i="68"/>
  <c r="J50" i="68"/>
  <c r="J49" i="68"/>
  <c r="J48" i="68"/>
  <c r="J47" i="68"/>
  <c r="J46" i="68"/>
  <c r="J45" i="68"/>
  <c r="J44" i="68"/>
  <c r="J43" i="68"/>
  <c r="J42" i="68"/>
  <c r="J41" i="68"/>
  <c r="J40" i="68"/>
  <c r="J39" i="68"/>
  <c r="J38" i="68"/>
  <c r="J37" i="68"/>
  <c r="J36" i="68"/>
  <c r="J35" i="68"/>
  <c r="J34" i="68"/>
  <c r="J33" i="68"/>
  <c r="J32" i="68"/>
  <c r="J31" i="68"/>
  <c r="J30" i="68"/>
  <c r="J29" i="68"/>
  <c r="J28" i="68"/>
  <c r="J27" i="68"/>
  <c r="J26" i="68"/>
  <c r="J25" i="68"/>
  <c r="J24" i="68"/>
  <c r="J23" i="68"/>
  <c r="J22" i="68"/>
  <c r="J21" i="68"/>
  <c r="J20" i="68"/>
  <c r="J19" i="68"/>
  <c r="J18" i="68"/>
  <c r="J17" i="68"/>
  <c r="J16" i="68"/>
  <c r="J15" i="68"/>
  <c r="J14" i="68"/>
  <c r="J13" i="68"/>
  <c r="J12" i="68"/>
  <c r="J11" i="68"/>
  <c r="J10" i="68"/>
  <c r="J9" i="68"/>
  <c r="J8" i="68"/>
  <c r="J7" i="68"/>
  <c r="J6" i="68"/>
  <c r="J5" i="68"/>
  <c r="E781" i="62"/>
  <c r="E782" i="62" s="1"/>
  <c r="D779" i="62"/>
  <c r="B779" i="62"/>
  <c r="C779" i="62"/>
  <c r="A779" i="62"/>
  <c r="B774" i="62"/>
  <c r="C774" i="62"/>
  <c r="D774" i="62"/>
  <c r="A774" i="62"/>
  <c r="B767" i="62"/>
  <c r="C767" i="62"/>
  <c r="D767" i="62"/>
  <c r="A767" i="62"/>
  <c r="D762" i="62"/>
  <c r="B762" i="62"/>
  <c r="C762" i="62"/>
  <c r="A762" i="62"/>
  <c r="F764" i="62"/>
  <c r="F765" i="62" s="1"/>
  <c r="D757" i="62"/>
  <c r="B757" i="62"/>
  <c r="C757" i="62"/>
  <c r="A757" i="62"/>
  <c r="F759" i="62"/>
  <c r="F760" i="62" s="1"/>
  <c r="D752" i="62"/>
  <c r="B752" i="62"/>
  <c r="C752" i="62"/>
  <c r="A752" i="62"/>
  <c r="F754" i="62"/>
  <c r="F755" i="62" s="1"/>
  <c r="D747" i="62"/>
  <c r="B747" i="62"/>
  <c r="C747" i="62"/>
  <c r="A747" i="62"/>
  <c r="F749" i="62"/>
  <c r="F750" i="62" s="1"/>
  <c r="D742" i="62"/>
  <c r="B742" i="62"/>
  <c r="C742" i="62"/>
  <c r="A742" i="62"/>
  <c r="F744" i="62"/>
  <c r="F745" i="62" s="1"/>
  <c r="D737" i="62"/>
  <c r="B737" i="62"/>
  <c r="C737" i="62"/>
  <c r="A737" i="62"/>
  <c r="F739" i="62"/>
  <c r="F740" i="62" s="1"/>
  <c r="E734" i="62"/>
  <c r="E735" i="62" s="1"/>
  <c r="D732" i="62"/>
  <c r="B732" i="62"/>
  <c r="C732" i="62"/>
  <c r="A732" i="62"/>
  <c r="B724" i="62"/>
  <c r="C724" i="62"/>
  <c r="D724" i="62"/>
  <c r="A724" i="62"/>
  <c r="D719" i="62"/>
  <c r="B719" i="62"/>
  <c r="C719" i="62"/>
  <c r="A719" i="62"/>
  <c r="F721" i="62"/>
  <c r="F722" i="62" s="1"/>
  <c r="B714" i="62"/>
  <c r="C714" i="62"/>
  <c r="D714" i="62"/>
  <c r="A714" i="62"/>
  <c r="B709" i="62"/>
  <c r="C709" i="62"/>
  <c r="D709" i="62"/>
  <c r="A709" i="62"/>
  <c r="B704" i="62"/>
  <c r="C704" i="62"/>
  <c r="D704" i="62"/>
  <c r="A704" i="62"/>
  <c r="B703" i="62"/>
  <c r="A703" i="62"/>
  <c r="B698" i="62"/>
  <c r="C698" i="62"/>
  <c r="D698" i="62"/>
  <c r="A698" i="62"/>
  <c r="B690" i="62"/>
  <c r="C690" i="62"/>
  <c r="D690" i="62"/>
  <c r="A690" i="62"/>
  <c r="B685" i="62"/>
  <c r="C685" i="62"/>
  <c r="D685" i="62"/>
  <c r="A685" i="62"/>
  <c r="B676" i="62"/>
  <c r="C676" i="62"/>
  <c r="D676" i="62"/>
  <c r="A676" i="62"/>
  <c r="B675" i="62"/>
  <c r="A675" i="62"/>
  <c r="B672" i="62"/>
  <c r="A672" i="62"/>
  <c r="B667" i="62"/>
  <c r="C667" i="62"/>
  <c r="D667" i="62"/>
  <c r="A667" i="62"/>
  <c r="B662" i="62"/>
  <c r="C662" i="62"/>
  <c r="D662" i="62"/>
  <c r="A662" i="62"/>
  <c r="B657" i="62"/>
  <c r="C657" i="62"/>
  <c r="D657" i="62"/>
  <c r="A657" i="62"/>
  <c r="B652" i="62"/>
  <c r="C652" i="62"/>
  <c r="D652" i="62"/>
  <c r="A652" i="62"/>
  <c r="B647" i="62"/>
  <c r="C647" i="62"/>
  <c r="D647" i="62"/>
  <c r="A647" i="62"/>
  <c r="B642" i="62"/>
  <c r="C642" i="62"/>
  <c r="D642" i="62"/>
  <c r="A642" i="62"/>
  <c r="B637" i="62"/>
  <c r="C637" i="62"/>
  <c r="D637" i="62"/>
  <c r="A637" i="62"/>
  <c r="B632" i="62"/>
  <c r="C632" i="62"/>
  <c r="D632" i="62"/>
  <c r="A632" i="62"/>
  <c r="B627" i="62"/>
  <c r="C627" i="62"/>
  <c r="D627" i="62"/>
  <c r="A627" i="62"/>
  <c r="B622" i="62"/>
  <c r="C622" i="62"/>
  <c r="D622" i="62"/>
  <c r="A622" i="62"/>
  <c r="B617" i="62"/>
  <c r="C617" i="62"/>
  <c r="D617" i="62"/>
  <c r="A617" i="62"/>
  <c r="B612" i="62"/>
  <c r="C612" i="62"/>
  <c r="D612" i="62"/>
  <c r="A612" i="62"/>
  <c r="B607" i="62"/>
  <c r="C607" i="62"/>
  <c r="D607" i="62"/>
  <c r="A607" i="62"/>
  <c r="B602" i="62"/>
  <c r="C602" i="62"/>
  <c r="D602" i="62"/>
  <c r="A602" i="62"/>
  <c r="B597" i="62"/>
  <c r="C597" i="62"/>
  <c r="D597" i="62"/>
  <c r="A597" i="62"/>
  <c r="B592" i="62" l="1"/>
  <c r="C592" i="62"/>
  <c r="D592" i="62"/>
  <c r="A592" i="62"/>
  <c r="B587" i="62"/>
  <c r="C587" i="62"/>
  <c r="D587" i="62"/>
  <c r="A587" i="62"/>
  <c r="B582" i="62"/>
  <c r="C582" i="62"/>
  <c r="D582" i="62"/>
  <c r="A582" i="62"/>
  <c r="B581" i="62"/>
  <c r="A581" i="62"/>
  <c r="B576" i="62"/>
  <c r="C576" i="62"/>
  <c r="D576" i="62"/>
  <c r="A576" i="62"/>
  <c r="D571" i="62"/>
  <c r="B571" i="62"/>
  <c r="C571" i="62"/>
  <c r="A571" i="62"/>
  <c r="D566" i="62"/>
  <c r="B566" i="62"/>
  <c r="C566" i="62"/>
  <c r="A566" i="62"/>
  <c r="F568" i="62"/>
  <c r="F569" i="62" s="1"/>
  <c r="B561" i="62"/>
  <c r="C561" i="62"/>
  <c r="D561" i="62"/>
  <c r="A561" i="62"/>
  <c r="B556" i="62"/>
  <c r="C556" i="62"/>
  <c r="D556" i="62"/>
  <c r="A556" i="62"/>
  <c r="B551" i="62"/>
  <c r="C551" i="62"/>
  <c r="D551" i="62"/>
  <c r="A551" i="62"/>
  <c r="B546" i="62"/>
  <c r="C546" i="62"/>
  <c r="D546" i="62"/>
  <c r="A546" i="62"/>
  <c r="B541" i="62"/>
  <c r="C541" i="62"/>
  <c r="D541" i="62"/>
  <c r="A541" i="62"/>
  <c r="B536" i="62"/>
  <c r="C536" i="62"/>
  <c r="D536" i="62"/>
  <c r="A536" i="62"/>
  <c r="B531" i="62"/>
  <c r="C531" i="62"/>
  <c r="D531" i="62"/>
  <c r="A531" i="62"/>
  <c r="B526" i="62"/>
  <c r="C526" i="62"/>
  <c r="D526" i="62"/>
  <c r="A526" i="62"/>
  <c r="B521" i="62"/>
  <c r="C521" i="62"/>
  <c r="D521" i="62"/>
  <c r="A521" i="62"/>
  <c r="D516" i="62"/>
  <c r="B516" i="62"/>
  <c r="C516" i="62"/>
  <c r="A516" i="62"/>
  <c r="B511" i="62"/>
  <c r="C511" i="62"/>
  <c r="D511" i="62"/>
  <c r="A511" i="62"/>
  <c r="B506" i="62"/>
  <c r="C506" i="62"/>
  <c r="D506" i="62"/>
  <c r="A506" i="62"/>
  <c r="B501" i="62"/>
  <c r="C501" i="62"/>
  <c r="D501" i="62"/>
  <c r="A501" i="62"/>
  <c r="F503" i="62"/>
  <c r="F504" i="62" s="1"/>
  <c r="B496" i="62"/>
  <c r="C496" i="62"/>
  <c r="D496" i="62"/>
  <c r="A496" i="62"/>
  <c r="B491" i="62"/>
  <c r="C491" i="62"/>
  <c r="D491" i="62"/>
  <c r="A491" i="62"/>
  <c r="D486" i="62"/>
  <c r="B486" i="62"/>
  <c r="C486" i="62"/>
  <c r="A486" i="62"/>
  <c r="F488" i="62"/>
  <c r="F489" i="62" s="1"/>
  <c r="B481" i="62"/>
  <c r="C481" i="62"/>
  <c r="D481" i="62"/>
  <c r="A481" i="62"/>
  <c r="B476" i="62"/>
  <c r="C476" i="62"/>
  <c r="D476" i="62"/>
  <c r="A476" i="62"/>
  <c r="B471" i="62"/>
  <c r="C471" i="62"/>
  <c r="D471" i="62"/>
  <c r="A471" i="62"/>
  <c r="B466" i="62"/>
  <c r="C466" i="62"/>
  <c r="D466" i="62"/>
  <c r="A466" i="62"/>
  <c r="B461" i="62"/>
  <c r="C461" i="62"/>
  <c r="D461" i="62"/>
  <c r="A461" i="62"/>
  <c r="B456" i="62"/>
  <c r="C456" i="62"/>
  <c r="D456" i="62"/>
  <c r="A456" i="62"/>
  <c r="D451" i="62"/>
  <c r="B451" i="62"/>
  <c r="C451" i="62"/>
  <c r="A451" i="62"/>
  <c r="F453" i="62"/>
  <c r="F454" i="62" s="1"/>
  <c r="B446" i="62"/>
  <c r="C446" i="62"/>
  <c r="D446" i="62"/>
  <c r="A446" i="62"/>
  <c r="B445" i="62"/>
  <c r="A445" i="62"/>
  <c r="B440" i="62"/>
  <c r="C440" i="62"/>
  <c r="D440" i="62"/>
  <c r="A440" i="62"/>
  <c r="B434" i="62"/>
  <c r="C434" i="62"/>
  <c r="D434" i="62"/>
  <c r="A434" i="62"/>
  <c r="E431" i="62"/>
  <c r="B428" i="62"/>
  <c r="C428" i="62"/>
  <c r="D428" i="62"/>
  <c r="A428" i="62"/>
  <c r="B423" i="62"/>
  <c r="C423" i="62"/>
  <c r="D423" i="62"/>
  <c r="A423" i="62"/>
  <c r="B418" i="62"/>
  <c r="C418" i="62"/>
  <c r="D418" i="62"/>
  <c r="A418" i="62"/>
  <c r="B417" i="62"/>
  <c r="A417" i="62"/>
  <c r="B411" i="62"/>
  <c r="C411" i="62"/>
  <c r="D411" i="62"/>
  <c r="A411" i="62"/>
  <c r="D401" i="62"/>
  <c r="D402" i="62"/>
  <c r="D403" i="62"/>
  <c r="D404" i="62"/>
  <c r="D405" i="62"/>
  <c r="D406" i="62"/>
  <c r="D407" i="62"/>
  <c r="D408" i="62"/>
  <c r="B398" i="62"/>
  <c r="C398" i="62"/>
  <c r="D398" i="62"/>
  <c r="A398" i="62"/>
  <c r="B393" i="62"/>
  <c r="C393" i="62"/>
  <c r="D393" i="62"/>
  <c r="A393" i="62"/>
  <c r="B386" i="62"/>
  <c r="C386" i="62"/>
  <c r="D386" i="62"/>
  <c r="A386" i="62"/>
  <c r="B381" i="62"/>
  <c r="C381" i="62"/>
  <c r="D381" i="62"/>
  <c r="A381" i="62"/>
  <c r="B355" i="62"/>
  <c r="C355" i="62"/>
  <c r="D355" i="62"/>
  <c r="A355" i="62"/>
  <c r="F332" i="62"/>
  <c r="F333" i="62"/>
  <c r="F334" i="62"/>
  <c r="F335" i="62"/>
  <c r="F336" i="62"/>
  <c r="F337" i="62"/>
  <c r="F338" i="62"/>
  <c r="F339" i="62"/>
  <c r="F340" i="62"/>
  <c r="F341" i="62"/>
  <c r="F342" i="62"/>
  <c r="F343" i="62"/>
  <c r="F344" i="62"/>
  <c r="F345" i="62"/>
  <c r="F346" i="62"/>
  <c r="F347" i="62"/>
  <c r="F348" i="62"/>
  <c r="F349" i="62"/>
  <c r="F350" i="62"/>
  <c r="F351" i="62"/>
  <c r="F352" i="62"/>
  <c r="B329" i="62"/>
  <c r="C329" i="62"/>
  <c r="D329" i="62"/>
  <c r="A329" i="62"/>
  <c r="B320" i="62"/>
  <c r="C320" i="62"/>
  <c r="D320" i="62"/>
  <c r="A320" i="62"/>
  <c r="B311" i="62"/>
  <c r="C311" i="62"/>
  <c r="D311" i="62"/>
  <c r="A311" i="62"/>
  <c r="B310" i="62"/>
  <c r="A310" i="62"/>
  <c r="E307" i="62"/>
  <c r="E306" i="62"/>
  <c r="D304" i="62"/>
  <c r="B304" i="62"/>
  <c r="C304" i="62"/>
  <c r="A304" i="62"/>
  <c r="B299" i="62"/>
  <c r="C299" i="62"/>
  <c r="D299" i="62"/>
  <c r="A299" i="62"/>
  <c r="B294" i="62"/>
  <c r="C294" i="62"/>
  <c r="D294" i="62"/>
  <c r="A294" i="62"/>
  <c r="B288" i="62"/>
  <c r="C288" i="62"/>
  <c r="D288" i="62"/>
  <c r="A288" i="62"/>
  <c r="B282" i="62"/>
  <c r="C282" i="62"/>
  <c r="D282" i="62"/>
  <c r="A282" i="62"/>
  <c r="D277" i="62"/>
  <c r="B277" i="62"/>
  <c r="C277" i="62"/>
  <c r="A277" i="62"/>
  <c r="D271" i="62"/>
  <c r="B271" i="62"/>
  <c r="C271" i="62"/>
  <c r="A271" i="62"/>
  <c r="A265" i="62"/>
  <c r="F274" i="62"/>
  <c r="F273" i="62"/>
  <c r="B279" i="62"/>
  <c r="E279" i="62" s="1"/>
  <c r="E308" i="62" l="1"/>
  <c r="F275" i="62"/>
  <c r="E280" i="62"/>
  <c r="F268" i="62" l="1"/>
  <c r="B265" i="62"/>
  <c r="C265" i="62"/>
  <c r="D265" i="62"/>
  <c r="B258" i="62"/>
  <c r="C258" i="62"/>
  <c r="D258" i="62"/>
  <c r="A258" i="62"/>
  <c r="B257" i="62"/>
  <c r="A257" i="62"/>
  <c r="B236" i="62"/>
  <c r="C236" i="62"/>
  <c r="D236" i="62"/>
  <c r="A236" i="62"/>
  <c r="B215" i="62"/>
  <c r="C215" i="62"/>
  <c r="D215" i="62"/>
  <c r="A215" i="62"/>
  <c r="D206" i="62"/>
  <c r="B206" i="62"/>
  <c r="C206" i="62"/>
  <c r="A206" i="62"/>
  <c r="B196" i="62"/>
  <c r="C196" i="62"/>
  <c r="D196" i="62"/>
  <c r="A196" i="62"/>
  <c r="B187" i="62"/>
  <c r="C187" i="62"/>
  <c r="D187" i="62"/>
  <c r="A187" i="62"/>
  <c r="B186" i="62"/>
  <c r="A186" i="62"/>
  <c r="B180" i="62"/>
  <c r="C180" i="62"/>
  <c r="D180" i="62"/>
  <c r="A180" i="62"/>
  <c r="B174" i="62"/>
  <c r="C174" i="62"/>
  <c r="D174" i="62"/>
  <c r="A174" i="62"/>
  <c r="B168" i="62"/>
  <c r="C168" i="62"/>
  <c r="D168" i="62"/>
  <c r="A168" i="62"/>
  <c r="B162" i="62"/>
  <c r="C162" i="62"/>
  <c r="D162" i="62"/>
  <c r="A162" i="62"/>
  <c r="B161" i="62"/>
  <c r="A161" i="62"/>
  <c r="B146" i="62"/>
  <c r="C146" i="62"/>
  <c r="D146" i="62"/>
  <c r="A146" i="62"/>
  <c r="B131" i="62"/>
  <c r="C131" i="62"/>
  <c r="D131" i="62"/>
  <c r="A131" i="62"/>
  <c r="B118" i="62"/>
  <c r="C118" i="62"/>
  <c r="D118" i="62"/>
  <c r="A118" i="62"/>
  <c r="B103" i="62"/>
  <c r="C103" i="62"/>
  <c r="D103" i="62"/>
  <c r="A103" i="62"/>
  <c r="F83" i="62"/>
  <c r="F89" i="62"/>
  <c r="F90" i="62"/>
  <c r="F91" i="62"/>
  <c r="F92" i="62"/>
  <c r="F93" i="62"/>
  <c r="F94" i="62"/>
  <c r="F95" i="62"/>
  <c r="F96" i="62"/>
  <c r="F97" i="62"/>
  <c r="F98" i="62"/>
  <c r="F99" i="62"/>
  <c r="F100" i="62"/>
  <c r="B86" i="62"/>
  <c r="C86" i="62"/>
  <c r="D86" i="62"/>
  <c r="A86" i="62"/>
  <c r="B80" i="62"/>
  <c r="C80" i="62"/>
  <c r="D80" i="62"/>
  <c r="A80" i="62"/>
  <c r="B64" i="62"/>
  <c r="C64" i="62"/>
  <c r="D64" i="62"/>
  <c r="A64" i="62"/>
  <c r="B63" i="62"/>
  <c r="A63" i="62"/>
  <c r="B62" i="62"/>
  <c r="A62" i="62"/>
  <c r="B56" i="62"/>
  <c r="C56" i="62"/>
  <c r="D56" i="62"/>
  <c r="A56" i="62"/>
  <c r="D51" i="62"/>
  <c r="B51" i="62"/>
  <c r="C51" i="62"/>
  <c r="A51" i="62"/>
  <c r="D44" i="62"/>
  <c r="B44" i="62"/>
  <c r="C44" i="62"/>
  <c r="A44" i="62"/>
  <c r="D39" i="62"/>
  <c r="B39" i="62"/>
  <c r="C39" i="62"/>
  <c r="A39" i="62"/>
  <c r="B34" i="62"/>
  <c r="C34" i="62"/>
  <c r="D34" i="62"/>
  <c r="A34" i="62"/>
  <c r="B29" i="62"/>
  <c r="C29" i="62"/>
  <c r="D29" i="62"/>
  <c r="B24" i="62"/>
  <c r="C24" i="62"/>
  <c r="D24" i="62"/>
  <c r="B18" i="62"/>
  <c r="C18" i="62"/>
  <c r="D18" i="62"/>
  <c r="B13" i="62"/>
  <c r="C13" i="62"/>
  <c r="D13" i="62"/>
  <c r="B8" i="62"/>
  <c r="C8" i="62"/>
  <c r="D8" i="62"/>
  <c r="A8" i="62"/>
  <c r="A29" i="62"/>
  <c r="A24" i="62"/>
  <c r="A18" i="62"/>
  <c r="A13" i="62"/>
  <c r="B7" i="62"/>
  <c r="A7" i="62"/>
  <c r="B700" i="62"/>
  <c r="E700" i="62" s="1"/>
  <c r="E701" i="62" s="1"/>
  <c r="E687" i="62"/>
  <c r="E688" i="62" s="1"/>
  <c r="E693" i="62"/>
  <c r="E694" i="62"/>
  <c r="E695" i="62"/>
  <c r="E692" i="62"/>
  <c r="F578" i="62"/>
  <c r="F579" i="62" s="1"/>
  <c r="F573" i="62"/>
  <c r="E679" i="62"/>
  <c r="E680" i="62"/>
  <c r="E678" i="62"/>
  <c r="E681" i="62"/>
  <c r="E682" i="62"/>
  <c r="E776" i="62"/>
  <c r="E777" i="62" s="1"/>
  <c r="E771" i="62"/>
  <c r="E770" i="62"/>
  <c r="E769" i="62"/>
  <c r="E696" i="62" l="1"/>
  <c r="E683" i="62"/>
  <c r="E772" i="62"/>
  <c r="E301" i="62"/>
  <c r="E302" i="62" s="1"/>
  <c r="B59" i="62" l="1"/>
  <c r="E59" i="62" s="1"/>
  <c r="E58" i="62"/>
  <c r="C414" i="62"/>
  <c r="E414" i="62" s="1"/>
  <c r="C413" i="62"/>
  <c r="E413" i="62" s="1"/>
  <c r="C285" i="62"/>
  <c r="E285" i="62" s="1"/>
  <c r="C284" i="62"/>
  <c r="E284" i="62" s="1"/>
  <c r="E711" i="62"/>
  <c r="E712" i="62" s="1"/>
  <c r="E296" i="62"/>
  <c r="F389" i="62"/>
  <c r="F390" i="62"/>
  <c r="E60" i="62" l="1"/>
  <c r="E415" i="62"/>
  <c r="E286" i="62"/>
  <c r="E297" i="62"/>
  <c r="F53" i="62"/>
  <c r="F54" i="62" s="1"/>
  <c r="F48" i="62"/>
  <c r="F47" i="62"/>
  <c r="F558" i="62"/>
  <c r="F559" i="62" s="1"/>
  <c r="F553" i="62"/>
  <c r="F554" i="62" s="1"/>
  <c r="F548" i="62"/>
  <c r="F549" i="62" s="1"/>
  <c r="F543" i="62"/>
  <c r="F544" i="62" s="1"/>
  <c r="F538" i="62"/>
  <c r="F539" i="62" s="1"/>
  <c r="F533" i="62"/>
  <c r="F534" i="62" s="1"/>
  <c r="F528" i="62"/>
  <c r="F529" i="62" s="1"/>
  <c r="F523" i="62"/>
  <c r="F524" i="62" s="1"/>
  <c r="F518" i="62"/>
  <c r="F519" i="62" s="1"/>
  <c r="F513" i="62"/>
  <c r="F514" i="62" s="1"/>
  <c r="F508" i="62"/>
  <c r="F509" i="62" s="1"/>
  <c r="F498" i="62"/>
  <c r="F499" i="62" s="1"/>
  <c r="F493" i="62"/>
  <c r="F494" i="62" s="1"/>
  <c r="F483" i="62"/>
  <c r="F484" i="62" s="1"/>
  <c r="F478" i="62"/>
  <c r="F479" i="62" s="1"/>
  <c r="F473" i="62"/>
  <c r="F474" i="62" s="1"/>
  <c r="F468" i="62"/>
  <c r="F469" i="62" s="1"/>
  <c r="F463" i="62"/>
  <c r="F464" i="62" s="1"/>
  <c r="F458" i="62"/>
  <c r="F459" i="62" s="1"/>
  <c r="F448" i="62"/>
  <c r="F449" i="62" s="1"/>
  <c r="F669" i="62"/>
  <c r="F670" i="62" s="1"/>
  <c r="F664" i="62"/>
  <c r="F665" i="62" s="1"/>
  <c r="F659" i="62"/>
  <c r="F660" i="62" s="1"/>
  <c r="F654" i="62"/>
  <c r="F655" i="62" s="1"/>
  <c r="F649" i="62"/>
  <c r="F650" i="62" s="1"/>
  <c r="F644" i="62"/>
  <c r="F645" i="62" s="1"/>
  <c r="F639" i="62"/>
  <c r="F640" i="62" s="1"/>
  <c r="F634" i="62"/>
  <c r="F635" i="62" s="1"/>
  <c r="F629" i="62"/>
  <c r="F630" i="62" s="1"/>
  <c r="F574" i="62"/>
  <c r="F624" i="62"/>
  <c r="F625" i="62" s="1"/>
  <c r="F619" i="62"/>
  <c r="F620" i="62" s="1"/>
  <c r="F614" i="62"/>
  <c r="F615" i="62" s="1"/>
  <c r="F609" i="62"/>
  <c r="F610" i="62" s="1"/>
  <c r="F604" i="62"/>
  <c r="F605" i="62" s="1"/>
  <c r="F599" i="62"/>
  <c r="F600" i="62" s="1"/>
  <c r="F594" i="62"/>
  <c r="F595" i="62" s="1"/>
  <c r="F589" i="62"/>
  <c r="F590" i="62" s="1"/>
  <c r="F584" i="62"/>
  <c r="F585" i="62" s="1"/>
  <c r="I50" i="67"/>
  <c r="I49" i="67"/>
  <c r="A47" i="67"/>
  <c r="A48" i="67" s="1"/>
  <c r="A46" i="67"/>
  <c r="C46" i="67" s="1"/>
  <c r="A45" i="67"/>
  <c r="C45" i="67" s="1"/>
  <c r="C44" i="67"/>
  <c r="A39" i="67"/>
  <c r="A40" i="67" s="1"/>
  <c r="C38" i="67"/>
  <c r="I37" i="67"/>
  <c r="I35" i="67"/>
  <c r="M33" i="67"/>
  <c r="M32" i="67"/>
  <c r="L32" i="67"/>
  <c r="I29" i="67"/>
  <c r="A28" i="67"/>
  <c r="A29" i="67" s="1"/>
  <c r="C27" i="67"/>
  <c r="N25" i="67"/>
  <c r="O25" i="67" s="1"/>
  <c r="O24" i="67"/>
  <c r="N24" i="67"/>
  <c r="N26" i="67" s="1"/>
  <c r="O23" i="67"/>
  <c r="M22" i="67"/>
  <c r="I22" i="67"/>
  <c r="C22" i="67"/>
  <c r="A22" i="67"/>
  <c r="A23" i="67" s="1"/>
  <c r="M21" i="67"/>
  <c r="I21" i="67"/>
  <c r="C21" i="67"/>
  <c r="M20" i="67"/>
  <c r="I20" i="67"/>
  <c r="M19" i="67"/>
  <c r="I19" i="67"/>
  <c r="M18" i="67"/>
  <c r="I18" i="67"/>
  <c r="A15" i="67"/>
  <c r="C15" i="67" s="1"/>
  <c r="C14" i="67"/>
  <c r="C13" i="67"/>
  <c r="C12" i="67"/>
  <c r="C11" i="67"/>
  <c r="C10" i="67"/>
  <c r="C9" i="67"/>
  <c r="C8" i="67"/>
  <c r="A5" i="67"/>
  <c r="A6" i="67" s="1"/>
  <c r="C4" i="67"/>
  <c r="A4" i="67"/>
  <c r="C3" i="67"/>
  <c r="A3" i="67"/>
  <c r="C2" i="67"/>
  <c r="I50" i="66"/>
  <c r="I49" i="66"/>
  <c r="A47" i="66"/>
  <c r="A48" i="66" s="1"/>
  <c r="C46" i="66"/>
  <c r="A46" i="66"/>
  <c r="A45" i="66"/>
  <c r="C45" i="66" s="1"/>
  <c r="C44" i="66"/>
  <c r="A40" i="66"/>
  <c r="A41" i="66" s="1"/>
  <c r="A39" i="66"/>
  <c r="C39" i="66" s="1"/>
  <c r="C38" i="66"/>
  <c r="I37" i="66"/>
  <c r="I35" i="66"/>
  <c r="M33" i="66"/>
  <c r="M32" i="66"/>
  <c r="L32" i="66"/>
  <c r="I29" i="66"/>
  <c r="A28" i="66"/>
  <c r="A29" i="66" s="1"/>
  <c r="C27" i="66"/>
  <c r="N25" i="66"/>
  <c r="O25" i="66" s="1"/>
  <c r="O24" i="66"/>
  <c r="N24" i="66"/>
  <c r="N26" i="66" s="1"/>
  <c r="O23" i="66"/>
  <c r="M22" i="66"/>
  <c r="I22" i="66"/>
  <c r="A22" i="66"/>
  <c r="A23" i="66" s="1"/>
  <c r="M21" i="66"/>
  <c r="I21" i="66"/>
  <c r="C21" i="66"/>
  <c r="M20" i="66"/>
  <c r="I20" i="66"/>
  <c r="R19" i="66"/>
  <c r="Q19" i="66"/>
  <c r="P19" i="66"/>
  <c r="O19" i="66" s="1"/>
  <c r="M19" i="66"/>
  <c r="I19" i="66"/>
  <c r="R18" i="66"/>
  <c r="Q18" i="66"/>
  <c r="P18" i="66"/>
  <c r="O18" i="66" s="1"/>
  <c r="M18" i="66"/>
  <c r="I18" i="66"/>
  <c r="A17" i="66"/>
  <c r="A18" i="66" s="1"/>
  <c r="C15" i="66"/>
  <c r="A15" i="66"/>
  <c r="C14" i="66"/>
  <c r="C13" i="66"/>
  <c r="C12" i="66"/>
  <c r="C11" i="66"/>
  <c r="C10" i="66"/>
  <c r="C9" i="66"/>
  <c r="C8" i="66"/>
  <c r="A5" i="66"/>
  <c r="A6" i="66" s="1"/>
  <c r="C4" i="66"/>
  <c r="A4" i="66"/>
  <c r="C3" i="66"/>
  <c r="A3" i="66"/>
  <c r="C2" i="66"/>
  <c r="A32" i="67" l="1"/>
  <c r="C29" i="67"/>
  <c r="A41" i="67"/>
  <c r="C40" i="67"/>
  <c r="A24" i="67"/>
  <c r="C23" i="67"/>
  <c r="A49" i="67"/>
  <c r="C49" i="67" s="1"/>
  <c r="C48" i="67"/>
  <c r="A7" i="67"/>
  <c r="C7" i="67" s="1"/>
  <c r="C6" i="67"/>
  <c r="C28" i="67"/>
  <c r="C47" i="67"/>
  <c r="C5" i="67"/>
  <c r="C39" i="67"/>
  <c r="A17" i="67"/>
  <c r="N27" i="67"/>
  <c r="A42" i="66"/>
  <c r="C41" i="66"/>
  <c r="P22" i="66"/>
  <c r="A7" i="66"/>
  <c r="C7" i="66" s="1"/>
  <c r="R26" i="66" s="1"/>
  <c r="C6" i="66"/>
  <c r="A49" i="66"/>
  <c r="C49" i="66" s="1"/>
  <c r="C48" i="66"/>
  <c r="C18" i="66"/>
  <c r="A19" i="66"/>
  <c r="A24" i="66"/>
  <c r="C23" i="66"/>
  <c r="A32" i="66"/>
  <c r="C29" i="66"/>
  <c r="Q20" i="66"/>
  <c r="R21" i="66"/>
  <c r="C28" i="66"/>
  <c r="C47" i="66"/>
  <c r="Q21" i="66"/>
  <c r="C17" i="66"/>
  <c r="R20" i="66"/>
  <c r="Q26" i="66"/>
  <c r="C22" i="66"/>
  <c r="C40" i="66"/>
  <c r="N27" i="66"/>
  <c r="P20" i="66"/>
  <c r="C5" i="66"/>
  <c r="R22" i="66" s="1"/>
  <c r="Q22" i="66"/>
  <c r="P21" i="66"/>
  <c r="C24" i="67" l="1"/>
  <c r="A25" i="67"/>
  <c r="A18" i="67"/>
  <c r="C17" i="67"/>
  <c r="A42" i="67"/>
  <c r="C41" i="67"/>
  <c r="C32" i="67"/>
  <c r="A33" i="67"/>
  <c r="C32" i="66"/>
  <c r="A33" i="66"/>
  <c r="O22" i="66"/>
  <c r="C24" i="66"/>
  <c r="A25" i="66"/>
  <c r="P26" i="66"/>
  <c r="O26" i="66" s="1"/>
  <c r="C19" i="66"/>
  <c r="A20" i="66"/>
  <c r="C20" i="66" s="1"/>
  <c r="O21" i="66"/>
  <c r="O20" i="66"/>
  <c r="C42" i="66"/>
  <c r="A43" i="66"/>
  <c r="C43" i="66" s="1"/>
  <c r="C18" i="67" l="1"/>
  <c r="A19" i="67"/>
  <c r="A26" i="67"/>
  <c r="C26" i="67" s="1"/>
  <c r="C25" i="67"/>
  <c r="A34" i="67"/>
  <c r="C34" i="67" s="1"/>
  <c r="C33" i="67"/>
  <c r="C42" i="67"/>
  <c r="A43" i="67"/>
  <c r="C43" i="67" s="1"/>
  <c r="A26" i="66"/>
  <c r="C26" i="66" s="1"/>
  <c r="C25" i="66"/>
  <c r="V27" i="66"/>
  <c r="T16" i="66" s="1"/>
  <c r="O27" i="66"/>
  <c r="A34" i="66"/>
  <c r="C34" i="66" s="1"/>
  <c r="C33" i="66"/>
  <c r="C19" i="67" l="1"/>
  <c r="A20" i="67"/>
  <c r="C20" i="67" s="1"/>
  <c r="Q18" i="67"/>
  <c r="R22" i="67"/>
  <c r="Q21" i="67"/>
  <c r="Q20" i="67"/>
  <c r="R19" i="67"/>
  <c r="Q26" i="67"/>
  <c r="Q19" i="67"/>
  <c r="Q22" i="67"/>
  <c r="P18" i="67"/>
  <c r="P20" i="67"/>
  <c r="P22" i="67"/>
  <c r="O22" i="67" s="1"/>
  <c r="P19" i="67"/>
  <c r="O19" i="67" s="1"/>
  <c r="R26" i="67"/>
  <c r="R20" i="67"/>
  <c r="O20" i="67" l="1"/>
  <c r="R18" i="67"/>
  <c r="O18" i="67" s="1"/>
  <c r="R21" i="67"/>
  <c r="P26" i="67"/>
  <c r="O26" i="67" s="1"/>
  <c r="P21" i="67"/>
  <c r="O21" i="67" l="1"/>
  <c r="V27" i="67"/>
  <c r="T16" i="67" s="1"/>
  <c r="O27" i="67"/>
  <c r="F409" i="62" l="1"/>
  <c r="D400" i="62"/>
  <c r="D409" i="62" l="1"/>
  <c r="C291" i="62"/>
  <c r="E291" i="62" s="1"/>
  <c r="C290" i="62"/>
  <c r="E290" i="62" s="1"/>
  <c r="F395" i="62"/>
  <c r="F396" i="62" s="1"/>
  <c r="F388" i="62"/>
  <c r="F391" i="62" s="1"/>
  <c r="F383" i="62"/>
  <c r="F384" i="62" s="1"/>
  <c r="E437" i="62"/>
  <c r="E436" i="62"/>
  <c r="E430" i="62"/>
  <c r="F378" i="62"/>
  <c r="F377" i="62"/>
  <c r="F376" i="62"/>
  <c r="F375" i="62"/>
  <c r="F374" i="62"/>
  <c r="F373" i="62"/>
  <c r="F372" i="62"/>
  <c r="F371" i="62"/>
  <c r="F370" i="62"/>
  <c r="F369" i="62"/>
  <c r="F368" i="62"/>
  <c r="F367" i="62"/>
  <c r="F366" i="62"/>
  <c r="F365" i="62"/>
  <c r="F364" i="62"/>
  <c r="F363" i="62"/>
  <c r="F362" i="62"/>
  <c r="F361" i="62"/>
  <c r="F360" i="62"/>
  <c r="F359" i="62"/>
  <c r="F358" i="62"/>
  <c r="F357" i="62"/>
  <c r="F313" i="62"/>
  <c r="F322" i="62"/>
  <c r="F326" i="62"/>
  <c r="F325" i="62"/>
  <c r="F324" i="62"/>
  <c r="F323" i="62"/>
  <c r="F315" i="62"/>
  <c r="F316" i="62"/>
  <c r="F317" i="62"/>
  <c r="F314" i="62"/>
  <c r="F267" i="62"/>
  <c r="F212" i="62"/>
  <c r="F211" i="62"/>
  <c r="F210" i="62"/>
  <c r="F209" i="62"/>
  <c r="F208" i="62"/>
  <c r="F193" i="62"/>
  <c r="F203" i="62"/>
  <c r="F202" i="62"/>
  <c r="F201" i="62"/>
  <c r="F200" i="62"/>
  <c r="F199" i="62"/>
  <c r="F198" i="62"/>
  <c r="E292" i="62" l="1"/>
  <c r="E438" i="62"/>
  <c r="E432" i="62"/>
  <c r="F379" i="62"/>
  <c r="F327" i="62"/>
  <c r="F318" i="62"/>
  <c r="F204" i="62"/>
  <c r="F213" i="62"/>
  <c r="F106" i="62"/>
  <c r="F107" i="62"/>
  <c r="F108" i="62"/>
  <c r="F109" i="62"/>
  <c r="F110" i="62"/>
  <c r="F111" i="62"/>
  <c r="F112" i="62"/>
  <c r="F113" i="62"/>
  <c r="F114" i="62"/>
  <c r="F115" i="62"/>
  <c r="F105" i="62"/>
  <c r="F192" i="62"/>
  <c r="F191" i="62"/>
  <c r="F190" i="62"/>
  <c r="F189" i="62"/>
  <c r="F229" i="62"/>
  <c r="F228" i="62"/>
  <c r="F227" i="62"/>
  <c r="F226" i="62"/>
  <c r="F225" i="62"/>
  <c r="F224" i="62"/>
  <c r="F223" i="62"/>
  <c r="F222" i="62"/>
  <c r="F158" i="62"/>
  <c r="F157" i="62"/>
  <c r="F156" i="62"/>
  <c r="F155" i="62"/>
  <c r="F154" i="62"/>
  <c r="F153" i="62"/>
  <c r="F152" i="62"/>
  <c r="F151" i="62"/>
  <c r="F150" i="62"/>
  <c r="F716" i="62"/>
  <c r="F717" i="62" s="1"/>
  <c r="F254" i="62"/>
  <c r="F253" i="62"/>
  <c r="F252" i="62"/>
  <c r="F251" i="62"/>
  <c r="F233" i="62"/>
  <c r="F232" i="62"/>
  <c r="F231" i="62"/>
  <c r="F230" i="62"/>
  <c r="F67" i="62"/>
  <c r="F66" i="62"/>
  <c r="F250" i="62"/>
  <c r="F249" i="62"/>
  <c r="F248" i="62"/>
  <c r="F247" i="62"/>
  <c r="F246" i="62"/>
  <c r="F245" i="62"/>
  <c r="F244" i="62"/>
  <c r="F243" i="62"/>
  <c r="F183" i="62"/>
  <c r="F177" i="62"/>
  <c r="F171" i="62"/>
  <c r="F165" i="62"/>
  <c r="F143" i="62"/>
  <c r="F142" i="62"/>
  <c r="F141" i="62"/>
  <c r="F140" i="62"/>
  <c r="F139" i="62"/>
  <c r="F138" i="62"/>
  <c r="F137" i="62"/>
  <c r="F136" i="62"/>
  <c r="F135" i="62"/>
  <c r="D128" i="62"/>
  <c r="G128" i="62" s="1"/>
  <c r="D127" i="62"/>
  <c r="G127" i="62" s="1"/>
  <c r="D126" i="62"/>
  <c r="G126" i="62" s="1"/>
  <c r="D125" i="62"/>
  <c r="G125" i="62" s="1"/>
  <c r="D124" i="62"/>
  <c r="G124" i="62" s="1"/>
  <c r="D123" i="62"/>
  <c r="G123" i="62" s="1"/>
  <c r="D122" i="62"/>
  <c r="G122" i="62" s="1"/>
  <c r="D121" i="62"/>
  <c r="G121" i="62" s="1"/>
  <c r="F77" i="62"/>
  <c r="F76" i="62"/>
  <c r="F75" i="62"/>
  <c r="F74" i="62"/>
  <c r="F73" i="62"/>
  <c r="F72" i="62"/>
  <c r="F71" i="62"/>
  <c r="F70" i="62"/>
  <c r="F69" i="62"/>
  <c r="F331" i="62"/>
  <c r="F353" i="62" s="1"/>
  <c r="F262" i="62"/>
  <c r="F261" i="62"/>
  <c r="F260" i="62"/>
  <c r="F242" i="62"/>
  <c r="F241" i="62"/>
  <c r="F240" i="62"/>
  <c r="F239" i="62"/>
  <c r="F238" i="62"/>
  <c r="F221" i="62"/>
  <c r="F220" i="62"/>
  <c r="F219" i="62"/>
  <c r="F218" i="62"/>
  <c r="F217" i="62"/>
  <c r="F182" i="62"/>
  <c r="F176" i="62"/>
  <c r="F170" i="62"/>
  <c r="F164" i="62"/>
  <c r="F149" i="62"/>
  <c r="F148" i="62"/>
  <c r="F134" i="62"/>
  <c r="F133" i="62"/>
  <c r="G120" i="62"/>
  <c r="F88" i="62"/>
  <c r="F82" i="62"/>
  <c r="F68" i="62"/>
  <c r="E727" i="62"/>
  <c r="E728" i="62"/>
  <c r="E729" i="62"/>
  <c r="E726" i="62"/>
  <c r="E706" i="62"/>
  <c r="E707" i="62" s="1"/>
  <c r="F46" i="62"/>
  <c r="F49" i="62" s="1"/>
  <c r="F563" i="62"/>
  <c r="F564" i="62" s="1"/>
  <c r="F41" i="62"/>
  <c r="F42" i="62" s="1"/>
  <c r="F36" i="62"/>
  <c r="F37" i="62" s="1"/>
  <c r="B31" i="62"/>
  <c r="F31" i="62" s="1"/>
  <c r="F21" i="62"/>
  <c r="F20" i="62"/>
  <c r="F425" i="62"/>
  <c r="F426" i="62" s="1"/>
  <c r="F420" i="62"/>
  <c r="F421" i="62" s="1"/>
  <c r="F194" i="62" l="1"/>
  <c r="F255" i="62"/>
  <c r="F234" i="62"/>
  <c r="F116" i="62"/>
  <c r="F101" i="62"/>
  <c r="F78" i="62"/>
  <c r="F184" i="62"/>
  <c r="F178" i="62"/>
  <c r="F166" i="62"/>
  <c r="F172" i="62"/>
  <c r="F159" i="62"/>
  <c r="F84" i="62"/>
  <c r="F129" i="62"/>
  <c r="F144" i="62"/>
  <c r="F263" i="62"/>
  <c r="F269" i="62"/>
  <c r="E730" i="62"/>
  <c r="F22" i="62"/>
  <c r="F32" i="62" l="1"/>
  <c r="F442" i="62" l="1"/>
  <c r="F443" i="62" s="1"/>
  <c r="F26" i="62" l="1"/>
  <c r="F27" i="62" s="1"/>
  <c r="F15" i="62"/>
  <c r="F16" i="62" s="1"/>
  <c r="D10" i="62" l="1"/>
  <c r="D11" i="62" s="1"/>
</calcChain>
</file>

<file path=xl/sharedStrings.xml><?xml version="1.0" encoding="utf-8"?>
<sst xmlns="http://schemas.openxmlformats.org/spreadsheetml/2006/main" count="6357" uniqueCount="1779">
  <si>
    <t>UNID</t>
  </si>
  <si>
    <t>M²</t>
  </si>
  <si>
    <t>Total</t>
  </si>
  <si>
    <t>TOTAL</t>
  </si>
  <si>
    <t>Elemento</t>
  </si>
  <si>
    <t>quantidade</t>
  </si>
  <si>
    <t>Estado: PERNAMBUCO</t>
  </si>
  <si>
    <t>M³</t>
  </si>
  <si>
    <t>comprimento</t>
  </si>
  <si>
    <t>largura.</t>
  </si>
  <si>
    <t>LOCAL</t>
  </si>
  <si>
    <t>M</t>
  </si>
  <si>
    <t>largura</t>
  </si>
  <si>
    <t>ÁREA CAD</t>
  </si>
  <si>
    <t>Obra</t>
  </si>
  <si>
    <t>Bancos</t>
  </si>
  <si>
    <t>B.D.I.</t>
  </si>
  <si>
    <t>Encargos Sociais</t>
  </si>
  <si>
    <t>MEMÓRIA DE CÁLCULO</t>
  </si>
  <si>
    <t>1,00 UNID.</t>
  </si>
  <si>
    <t>SERVIÇOS PRELIMINARES</t>
  </si>
  <si>
    <t>quant.</t>
  </si>
  <si>
    <t>PINTURA</t>
  </si>
  <si>
    <t>ESQUADRIAS</t>
  </si>
  <si>
    <t>altura</t>
  </si>
  <si>
    <t>Desonerado: 
Horista:  84,33%
Mensalista:  46,58%</t>
  </si>
  <si>
    <t>Item</t>
  </si>
  <si>
    <t>Código</t>
  </si>
  <si>
    <t>Banco</t>
  </si>
  <si>
    <t>Descrição</t>
  </si>
  <si>
    <t>Und</t>
  </si>
  <si>
    <t>Quant.</t>
  </si>
  <si>
    <t>Valor Unit</t>
  </si>
  <si>
    <t>Valor Unit com BDI</t>
  </si>
  <si>
    <t>Peso (%)</t>
  </si>
  <si>
    <t xml:space="preserve"> 1 </t>
  </si>
  <si>
    <t xml:space="preserve"> 1.1 </t>
  </si>
  <si>
    <t xml:space="preserve"> COMP. 01 </t>
  </si>
  <si>
    <t>Próprio</t>
  </si>
  <si>
    <t>PLACA DE OBRA (PARA CONSTRUCAO CIVIL) EM CHAPA GALVANIZADA *N. 22*, ADESIVADA, INCLUSIVE ESTRUTURA DE MADEIRA PARA SUSTENTAÇÃO, ESCAVAÇÃO MANUAL E FIXAÇÃO EM BASE DE CONCRETO FCK=15MPA</t>
  </si>
  <si>
    <t xml:space="preserve"> 1.2 </t>
  </si>
  <si>
    <t>SINAPI</t>
  </si>
  <si>
    <t>m²</t>
  </si>
  <si>
    <t xml:space="preserve"> 1.3 </t>
  </si>
  <si>
    <t xml:space="preserve"> 97665 </t>
  </si>
  <si>
    <t>REMOÇÃO DE LUMINÁRIAS, DE FORMA MANUAL, SEM REAPROVEITAMENTO. AF_12/2017</t>
  </si>
  <si>
    <t>UN</t>
  </si>
  <si>
    <t xml:space="preserve"> 1.4 </t>
  </si>
  <si>
    <t xml:space="preserve"> 97644 </t>
  </si>
  <si>
    <t>REMOÇÃO DE PORTAS, DE FORMA MANUAL, SEM REAPROVEITAMENTO. AF_12/2017</t>
  </si>
  <si>
    <t xml:space="preserve"> 1.5 </t>
  </si>
  <si>
    <t xml:space="preserve"> 97622 </t>
  </si>
  <si>
    <t>DEMOLIÇÃO DE ALVENARIA DE BLOCO FURADO, DE FORMA MANUAL, SEM REAPROVEITAMENTO. AF_12/2017</t>
  </si>
  <si>
    <t>m³</t>
  </si>
  <si>
    <t xml:space="preserve"> 1.6 </t>
  </si>
  <si>
    <t>SBC</t>
  </si>
  <si>
    <t xml:space="preserve"> 2 </t>
  </si>
  <si>
    <t xml:space="preserve"> 2.1 </t>
  </si>
  <si>
    <t xml:space="preserve"> 2.1.1 </t>
  </si>
  <si>
    <t>ORSE</t>
  </si>
  <si>
    <t xml:space="preserve"> 2.1.2 </t>
  </si>
  <si>
    <t>SEINFRA</t>
  </si>
  <si>
    <t xml:space="preserve"> 2.1.3 </t>
  </si>
  <si>
    <t xml:space="preserve"> 2.1.4 </t>
  </si>
  <si>
    <t xml:space="preserve"> 2.2 </t>
  </si>
  <si>
    <t xml:space="preserve"> 2.2.1 </t>
  </si>
  <si>
    <t xml:space="preserve"> 2.2.2 </t>
  </si>
  <si>
    <t xml:space="preserve"> 2.2.3 </t>
  </si>
  <si>
    <t xml:space="preserve"> 2.2.4 </t>
  </si>
  <si>
    <t xml:space="preserve"> 3 </t>
  </si>
  <si>
    <t xml:space="preserve"> 3.1 </t>
  </si>
  <si>
    <t xml:space="preserve"> 100705 </t>
  </si>
  <si>
    <t>TARJETA TIPO LIVRE/OCUPADO PARA PORTA DE BANHEIRO. AF_12/2019</t>
  </si>
  <si>
    <t xml:space="preserve"> 3.2 </t>
  </si>
  <si>
    <t xml:space="preserve"> 3.3 </t>
  </si>
  <si>
    <t xml:space="preserve"> 3.4 </t>
  </si>
  <si>
    <t xml:space="preserve"> 3.5 </t>
  </si>
  <si>
    <t xml:space="preserve"> 3.6 </t>
  </si>
  <si>
    <t xml:space="preserve"> 102363 </t>
  </si>
  <si>
    <t>ALAMBRADO PARA QUADRA POLIESPORTIVA, ESTRUTURADO POR TUBOS DE ACO GALVANIZADO, (MONTANTES COM DIAMETRO 2", TRAVESSAS E ESCORAS COM DIÂMETRO 1 ¼), COM TELA DE ARAME GALVANIZADO, FIO 12 BWG E MALHA QUADRADA 5X5CM (EXCETO MURETA). AF_03/2021</t>
  </si>
  <si>
    <t xml:space="preserve"> 3.7 </t>
  </si>
  <si>
    <t xml:space="preserve"> 4 </t>
  </si>
  <si>
    <t xml:space="preserve"> 4.1 </t>
  </si>
  <si>
    <t xml:space="preserve"> 4.2 </t>
  </si>
  <si>
    <t xml:space="preserve"> 4.3 </t>
  </si>
  <si>
    <t xml:space="preserve"> 4.4 </t>
  </si>
  <si>
    <t xml:space="preserve"> 5 </t>
  </si>
  <si>
    <t xml:space="preserve"> 5.1 </t>
  </si>
  <si>
    <t xml:space="preserve"> 86883 </t>
  </si>
  <si>
    <t>SIFÃO DO TIPO FLEXÍVEL EM PVC 1  X 1.1/2  - FORNECIMENTO E INSTALAÇÃO. AF_01/2020</t>
  </si>
  <si>
    <t xml:space="preserve"> 5.2 </t>
  </si>
  <si>
    <t xml:space="preserve"> 5.3 </t>
  </si>
  <si>
    <t xml:space="preserve"> 86906 </t>
  </si>
  <si>
    <t>TORNEIRA CROMADA DE MESA, 1/2 OU 3/4, PARA LAVATÓRIO, PADRÃO POPULAR - FORNECIMENTO E INSTALAÇÃO. AF_01/2020</t>
  </si>
  <si>
    <t xml:space="preserve"> 5.4 </t>
  </si>
  <si>
    <t xml:space="preserve"> 5.5 </t>
  </si>
  <si>
    <t xml:space="preserve"> 100860 </t>
  </si>
  <si>
    <t>CHUVEIRO ELÉTRICO COMUM CORPO PLÁSTICO, TIPO DUCHA  FORNECIMENTO E INSTALAÇÃO. AF_01/2020</t>
  </si>
  <si>
    <t xml:space="preserve"> 86887 </t>
  </si>
  <si>
    <t>ENGATE FLEXÍVEL EM INOX, 1/2  X 40CM - FORNECIMENTO E INSTALAÇÃO. AF_01/2020</t>
  </si>
  <si>
    <t>INSTALAÇÃO ELÉTRICA</t>
  </si>
  <si>
    <t xml:space="preserve"> 88494 </t>
  </si>
  <si>
    <t>APLICAÇÃO E LIXAMENTO DE MASSA LÁTEX EM TETO, UMA DEMÃO. AF_06/2014</t>
  </si>
  <si>
    <t xml:space="preserve"> 88489 </t>
  </si>
  <si>
    <t>APLICAÇÃO MANUAL DE PINTURA COM TINTA LÁTEX ACRÍLICA EM PAREDES, DUAS DEMÃOS. AF_06/2014</t>
  </si>
  <si>
    <t>un</t>
  </si>
  <si>
    <t xml:space="preserve"> 9537 </t>
  </si>
  <si>
    <t>LIMPEZA FINAL DA OBRA</t>
  </si>
  <si>
    <t>Total sem BDI</t>
  </si>
  <si>
    <t>Total do BDI</t>
  </si>
  <si>
    <t>Total Geral</t>
  </si>
  <si>
    <t>COMP. MURO FRENTE E LADO</t>
  </si>
  <si>
    <t>Localidade: São Rafael - Centro - Bom Conselho</t>
  </si>
  <si>
    <t>GRADE DE FERRO</t>
  </si>
  <si>
    <t>BANCO DE RESERVA</t>
  </si>
  <si>
    <t>espessura</t>
  </si>
  <si>
    <t>QUADRA</t>
  </si>
  <si>
    <t>perimetro</t>
  </si>
  <si>
    <t>BANHEIROS</t>
  </si>
  <si>
    <t>TARJETA</t>
  </si>
  <si>
    <t>PORTA</t>
  </si>
  <si>
    <t>ÁREA EXTERNA QUADRA</t>
  </si>
  <si>
    <t>LARGURA</t>
  </si>
  <si>
    <t>COMPRIMENTO</t>
  </si>
  <si>
    <t>PLACA DE OBRA</t>
  </si>
  <si>
    <t>LUMINÁRIAS</t>
  </si>
  <si>
    <t>LATERAIS DA QUADRA</t>
  </si>
  <si>
    <t>ALTURA</t>
  </si>
  <si>
    <t>CAMPO DE AREIA</t>
  </si>
  <si>
    <t>ESCADA + MURO</t>
  </si>
  <si>
    <t>QUADRA DE VÔLEI</t>
  </si>
  <si>
    <t>QUANTIDADE</t>
  </si>
  <si>
    <t>FACHADA</t>
  </si>
  <si>
    <t>QUADRA PA. 01</t>
  </si>
  <si>
    <t>QUADRA PA. 02</t>
  </si>
  <si>
    <t>QUADRA PA. 03</t>
  </si>
  <si>
    <t>QUADRA PA. 04</t>
  </si>
  <si>
    <t>Largura (m)</t>
  </si>
  <si>
    <t>comprimento (m)</t>
  </si>
  <si>
    <t>altura(m)</t>
  </si>
  <si>
    <t>VIGA BALDRAME</t>
  </si>
  <si>
    <t>VALAS PARA CINTAS</t>
  </si>
  <si>
    <t>item</t>
  </si>
  <si>
    <t>comprimento da viga (m)</t>
  </si>
  <si>
    <t>comprimento do estribo (m)</t>
  </si>
  <si>
    <t>quantidade de estribos / viga</t>
  </si>
  <si>
    <t>peso especifico (kg/m)</t>
  </si>
  <si>
    <t>quantidade de vigas</t>
  </si>
  <si>
    <t>total(kg[)</t>
  </si>
  <si>
    <t>KG</t>
  </si>
  <si>
    <t>quantidade por peça</t>
  </si>
  <si>
    <t>quantidade de pilares</t>
  </si>
  <si>
    <t>quantidade de peças</t>
  </si>
  <si>
    <t>PILARES ARQUIBANCADA</t>
  </si>
  <si>
    <t>PILARES MURETA</t>
  </si>
  <si>
    <t>FACES</t>
  </si>
  <si>
    <t>quantidade peças</t>
  </si>
  <si>
    <t>dimensão 1 (m)</t>
  </si>
  <si>
    <t>dimensão 2 (m)</t>
  </si>
  <si>
    <t>dimensão 3 (m)</t>
  </si>
  <si>
    <t>COMPRIMENTO (M)</t>
  </si>
  <si>
    <t>ALTURA (M)</t>
  </si>
  <si>
    <t>ARQUIBANCADA</t>
  </si>
  <si>
    <t>LARGURA (M)</t>
  </si>
  <si>
    <t>MURETA</t>
  </si>
  <si>
    <t>DESCONTO DAS SAPATAS</t>
  </si>
  <si>
    <t>CONSTRUÇÃO DE MURETA E ARQUIBANCADA</t>
  </si>
  <si>
    <t>SAPATAS MURETA</t>
  </si>
  <si>
    <t>SAPATAS ARQUIBANCADA</t>
  </si>
  <si>
    <t>VALAS PARA CINTAS ARQUIBANCADA</t>
  </si>
  <si>
    <t>VALAS PARA CINTAS MURETA</t>
  </si>
  <si>
    <t>BALDRAME (ESTRIBOS) ARQUIBANCADA</t>
  </si>
  <si>
    <t>BALDRAME (ESTRIBOS) MURETA</t>
  </si>
  <si>
    <t>DESCONTO DAS SAPATAS MURETA</t>
  </si>
  <si>
    <t>BLOCO (GRADE DE FUNDO) MURETA</t>
  </si>
  <si>
    <t>BALDRAME MURETA</t>
  </si>
  <si>
    <t>BALDRAME ARQUIBANCADA</t>
  </si>
  <si>
    <t>BLOCOS MURETA</t>
  </si>
  <si>
    <t>DESCONTO DOS PILARES ARQUIBANCADA</t>
  </si>
  <si>
    <t>DESCONTO DOS PILARES MURETA</t>
  </si>
  <si>
    <t>CAIXA DE AREIA</t>
  </si>
  <si>
    <t xml:space="preserve"> CAIXA DE AREIA</t>
  </si>
  <si>
    <t>ALVENARIA DE VEDAÇÃO DE BLOCOS CERÂMICOS FURADOS NA HORIZONTAL DE 9X19X19CM (ESPESSURA 9CM) DE PAREDES COM ÁREA LÍQUIDA MENOR QUE 6M² SEM VÃOS E ARGAMASSA DE ASSENTAMENTO COM PREPARO MANUAL. AF_06/2014</t>
  </si>
  <si>
    <t>DEP. 01</t>
  </si>
  <si>
    <t>ÁREA</t>
  </si>
  <si>
    <t>DEP. 02</t>
  </si>
  <si>
    <t>WC. MASC.</t>
  </si>
  <si>
    <t>WC. FEM</t>
  </si>
  <si>
    <t>WC PNE</t>
  </si>
  <si>
    <t>MURO CONTORNO</t>
  </si>
  <si>
    <t>WC MASC</t>
  </si>
  <si>
    <t>WC FEM</t>
  </si>
  <si>
    <t>porta banheiro 0,6x1,60</t>
  </si>
  <si>
    <t>coef.</t>
  </si>
  <si>
    <t>porta 0,8x2,10</t>
  </si>
  <si>
    <t xml:space="preserve">LAJE </t>
  </si>
  <si>
    <t>PAVIMENTAÇÃO</t>
  </si>
  <si>
    <t>LATERAL EXTERNA</t>
  </si>
  <si>
    <t>FRENTE FUNDO EXTERNO</t>
  </si>
  <si>
    <t>LATERAL INTERNA</t>
  </si>
  <si>
    <t>LINHA CENTRAL</t>
  </si>
  <si>
    <t>PARALELAS CENTRAIS</t>
  </si>
  <si>
    <t>CIRCULO EXT. CENTRAL</t>
  </si>
  <si>
    <t>CIRCULI INT. CENTRAL</t>
  </si>
  <si>
    <t>PENALTI</t>
  </si>
  <si>
    <t>BASQUETE</t>
  </si>
  <si>
    <t>MURETA DE PROTEÇÃO,  ARQUIBANCADAS DA QUADRA, CAIXA DE AREIA PARA QUADRA E RECUPERAÇÃO DOS VESTIÁRIOS E ENTORNO</t>
  </si>
  <si>
    <t>FUNDAÇÃO</t>
  </si>
  <si>
    <t>MIN</t>
  </si>
  <si>
    <t>MED</t>
  </si>
  <si>
    <t>MAX</t>
  </si>
  <si>
    <t>Construção e Reforma de Edifícios</t>
  </si>
  <si>
    <t>AC</t>
  </si>
  <si>
    <t>SIM</t>
  </si>
  <si>
    <t>SG</t>
  </si>
  <si>
    <t>NÃO</t>
  </si>
  <si>
    <t>R</t>
  </si>
  <si>
    <t>Nº TC/CR</t>
  </si>
  <si>
    <t>PROPONENTE / TOMADOR</t>
  </si>
  <si>
    <t>DF</t>
  </si>
  <si>
    <t>10478817-18/2018</t>
  </si>
  <si>
    <t>Palmeira dos Indios/AL</t>
  </si>
  <si>
    <t>L</t>
  </si>
  <si>
    <t>BDI PAD</t>
  </si>
  <si>
    <t>OBJETO</t>
  </si>
  <si>
    <t>Construção de Praças Urbanas, Rodovias, Ferrovias e recapeamento e pavimentação de vias urbanas</t>
  </si>
  <si>
    <t>TIPO DE OBRA DO EMPREENDIMENTO</t>
  </si>
  <si>
    <t>DESONERAÇÃO</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</si>
  <si>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</si>
  <si>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</si>
  <si>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</si>
  <si>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</si>
  <si>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</si>
  <si>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</si>
  <si>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</si>
  <si>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1º Quartil</t>
  </si>
  <si>
    <t>Médio</t>
  </si>
  <si>
    <t>3º Quartil</t>
  </si>
  <si>
    <t>Construção e Manutenção de Estações e Redes de Distribuição de Energia Elétrica</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</si>
  <si>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</si>
  <si>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</si>
  <si>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</si>
  <si>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</si>
  <si>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</si>
  <si>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</si>
  <si>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</si>
  <si>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Obras Portuárias, Marítimas e Fluviais</t>
  </si>
  <si>
    <t>BDI COM desoneração</t>
  </si>
  <si>
    <t>BDI DES</t>
  </si>
  <si>
    <t>pedir anexo</t>
  </si>
  <si>
    <t>Anexo: Relatório Técnico Circunstanciado justificando a adoção do percentual de cada parcela do BDI.</t>
  </si>
  <si>
    <t>anexo apresentado</t>
  </si>
  <si>
    <t>Os valores de BDI foram calculados com o emprego da fórmula:</t>
  </si>
  <si>
    <t xml:space="preserve"> - 1</t>
  </si>
  <si>
    <t>Fornecimento de Materiais e Equipamentos (aquisição indireta - em conjunto com licitação de obras)</t>
  </si>
  <si>
    <t>Observações:</t>
  </si>
  <si>
    <t>BOM CONSELHO -PE</t>
  </si>
  <si>
    <t>Local</t>
  </si>
  <si>
    <t>Data</t>
  </si>
  <si>
    <t>Estudos e Projetos, Planos e Gerenciamento e outros correlatos</t>
  </si>
  <si>
    <t>K1</t>
  </si>
  <si>
    <t>-</t>
  </si>
  <si>
    <t>K2</t>
  </si>
  <si>
    <t/>
  </si>
  <si>
    <t>Responsável Técnico</t>
  </si>
  <si>
    <t>Responsável Tomador</t>
  </si>
  <si>
    <t>Nome:</t>
  </si>
  <si>
    <t>K3</t>
  </si>
  <si>
    <t>Título:</t>
  </si>
  <si>
    <t>Cargo:</t>
  </si>
  <si>
    <t>PREFEITO</t>
  </si>
  <si>
    <t>Fornecimento de Materiais e Equipamentos (aquisição direta)</t>
  </si>
  <si>
    <t>VESTIÁRIOS MASC</t>
  </si>
  <si>
    <t>VESTIÁRIOS FEM</t>
  </si>
  <si>
    <t>WC PCD</t>
  </si>
  <si>
    <t>FACHADA VESTIÁRIO</t>
  </si>
  <si>
    <t>alambrado lateral</t>
  </si>
  <si>
    <t>alambrado frontal</t>
  </si>
  <si>
    <t>área cad</t>
  </si>
  <si>
    <t>ESP</t>
  </si>
  <si>
    <t>COMP.</t>
  </si>
  <si>
    <t>ÁREA GINÁSTICA</t>
  </si>
  <si>
    <t>PROFUNDIDADE</t>
  </si>
  <si>
    <t>wc masc.</t>
  </si>
  <si>
    <t>wc fem</t>
  </si>
  <si>
    <t>wc def.</t>
  </si>
  <si>
    <t>comp.</t>
  </si>
  <si>
    <t>área total</t>
  </si>
  <si>
    <t>CALÇADA EXTERNA</t>
  </si>
  <si>
    <t>MEIO FIO</t>
  </si>
  <si>
    <t xml:space="preserve"> </t>
  </si>
  <si>
    <t>QUANT</t>
  </si>
  <si>
    <t>DIAMETRO 0,8CM</t>
  </si>
  <si>
    <t>INTERTRAVADP</t>
  </si>
  <si>
    <t>PROJETO PARA REVITALIZAÇÃO (AMPLIAÇÃO E REFORMA) DA QUADRA DO BAIRRO SÃO RAFAEL - BOM CONSELHO - PE.</t>
  </si>
  <si>
    <t xml:space="preserve">SINAPI - 08/2021 - Pernambuco
SBC - 09/2021 - Pernambuco
ORSE - 07/2021 - Sergipe
SEINFRA - 027 - Ceará
</t>
  </si>
  <si>
    <t xml:space="preserve">Padrão -  0,0%
Material -  11,43%
Serviços -  26,41%
</t>
  </si>
  <si>
    <t xml:space="preserve"> 12119 </t>
  </si>
  <si>
    <t>REMOÇÃO DE TELA DE NYLON PARA PROTEÇÃO DE FACHADA/ALAMBRADO/QUADRA DE ESPORTES</t>
  </si>
  <si>
    <t xml:space="preserve"> 022616 </t>
  </si>
  <si>
    <t>RETIRADA DE POSTE DE 7M DE ALTURA</t>
  </si>
  <si>
    <t xml:space="preserve"> 1.7 </t>
  </si>
  <si>
    <t xml:space="preserve"> 3240 </t>
  </si>
  <si>
    <t>DEMOLIÇÃO DE PISO DE ALTA RESISTÊNCIA</t>
  </si>
  <si>
    <t xml:space="preserve"> 1.8 </t>
  </si>
  <si>
    <t xml:space="preserve"> 97663 </t>
  </si>
  <si>
    <t>REMOÇÃO DE LOUÇAS, DE FORMA MANUAL, SEM REAPROVEITAMENTO. AF_12/2017</t>
  </si>
  <si>
    <t xml:space="preserve"> 1.9 </t>
  </si>
  <si>
    <t xml:space="preserve"> 99814 </t>
  </si>
  <si>
    <t xml:space="preserve"> 1.10 </t>
  </si>
  <si>
    <t xml:space="preserve"> 73948/016 </t>
  </si>
  <si>
    <t>LIMPEZA MANUAL DO TERRENO (C/ RASPAGEM SUPERFICIAL)</t>
  </si>
  <si>
    <t xml:space="preserve"> 96526 </t>
  </si>
  <si>
    <t>ESCAVAÇÃO MANUAL DE VALA PARA VIGA BALDRAME (SEM ESCAVAÇÃO PARA COLOCAÇÃO DE FÔRMAS). AF_06/2017</t>
  </si>
  <si>
    <t xml:space="preserve"> 96522 </t>
  </si>
  <si>
    <t>ESCAVAÇÃO MANUAL PARA BLOCO DE COROAMENTO OU SAPATA (SEM ESCAVAÇÃO PARA COLOCAÇÃO DE FÔRMAS). AF_06/2017</t>
  </si>
  <si>
    <t xml:space="preserve"> 95241 </t>
  </si>
  <si>
    <t>LASTRO DE CONCRETO MAGRO, APLICADO EM PISOS, LAJES SOBRE SOLO OU RADIERS, ESPESSURA DE 5 CM. AF_07/2016</t>
  </si>
  <si>
    <t xml:space="preserve"> 87499 </t>
  </si>
  <si>
    <t xml:space="preserve"> 2.1.5 </t>
  </si>
  <si>
    <t xml:space="preserve"> 96543 </t>
  </si>
  <si>
    <t>ARMAÇÃO DE BLOCO, VIGA BALDRAME E SAPATA UTILIZANDO AÇO CA-60 DE 5 MM - MONTAGEM. AF_06/2017</t>
  </si>
  <si>
    <t xml:space="preserve"> 2.1.6 </t>
  </si>
  <si>
    <t xml:space="preserve"> 96545 </t>
  </si>
  <si>
    <t>ARMAÇÃO DE BLOCO, VIGA BALDRAME OU SAPATA UTILIZANDO AÇO CA-50 DE 8 MM - MONTAGEM. AF_06/2017</t>
  </si>
  <si>
    <t xml:space="preserve"> 2.1.7 </t>
  </si>
  <si>
    <t xml:space="preserve"> 96555 </t>
  </si>
  <si>
    <t>CONCRETAGEM DE BLOCOS DE COROAMENTO E VIGAS BALDRAME, FCK 30 MPA, COM USO DE JERICA  LANÇAMENTO, ADENSAMENTO E ACABAMENTO. AF_06/2017</t>
  </si>
  <si>
    <t>SUPERESTRUTURA - PILARES E CINTAS</t>
  </si>
  <si>
    <t xml:space="preserve"> 92778 </t>
  </si>
  <si>
    <t>ARMAÇÃO DE PILAR OU VIGA DE UMA ESTRUTURA CONVENCIONAL DE CONCRETO ARMADO EM UMA EDIFICAÇÃO TÉRREA OU SOBRADO UTILIZANDO AÇO CA-50 DE 10,0 MM - MONTAGEM. AF_12/2015</t>
  </si>
  <si>
    <t xml:space="preserve"> 92775 </t>
  </si>
  <si>
    <t>ARMAÇÃO DE PILAR OU VIGA DE UMA ESTRUTURA CONVENCIONAL DE CONCRETO ARMADO EM UMA EDIFICAÇÃO TÉRREA OU SOBRADO UTILIZANDO AÇO CA-60 DE 5,0 MM - MONTAGEM. AF_12/2015</t>
  </si>
  <si>
    <t xml:space="preserve"> 92263 </t>
  </si>
  <si>
    <t>FABRICAÇÃO DE FÔRMA PARA PILARES E ESTRUTURAS SIMILARES, EM CHAPA DE MADEIRA COMPENSADA RESINADA, E = 17 MM. AF_09/2020</t>
  </si>
  <si>
    <t xml:space="preserve"> 92718 </t>
  </si>
  <si>
    <t>CONCRETAGEM DE PILARES, FCK = 25 MPA,  COM USO DE BALDES EM EDIFICAÇÃO COM SEÇÃO MÉDIA DE PILARES MENOR OU IGUAL A 0,25 M² - LANÇAMENTO, ADENSAMENTO E ACABAMENTO. AF_12/2015</t>
  </si>
  <si>
    <t xml:space="preserve"> 2.3 </t>
  </si>
  <si>
    <t>ELEVAÇÃO E REVESTIMENTO</t>
  </si>
  <si>
    <t xml:space="preserve"> 2.3.1 </t>
  </si>
  <si>
    <t xml:space="preserve"> 87504 </t>
  </si>
  <si>
    <t>ALVENARIA DE VEDAÇÃO DE BLOCOS CERÂMICOS FURADOS NA HORIZONTAL DE 9X19X19CM (ESPESSURA 9CM) DE PAREDES COM ÁREA LÍQUIDA MAIOR OU IGUAL A 6M² SEM VÃOS E ARGAMASSA DE ASSENTAMENTO COM PREPARO MANUAL. AF_06/2014</t>
  </si>
  <si>
    <t xml:space="preserve"> 2.3.2 </t>
  </si>
  <si>
    <t xml:space="preserve"> 87496 </t>
  </si>
  <si>
    <t xml:space="preserve"> 2.3.3 </t>
  </si>
  <si>
    <t xml:space="preserve"> 87510 </t>
  </si>
  <si>
    <t>ALVENARIA DE VEDAÇÃO DE BLOCOS CERÂMICOS FURADOS NA HORIZONTAL DE 14X9X19CM (ESPESSURA 14CM, BLOCO DEITADO) DE PAREDES COM ÁREA LÍQUIDA MAIOR OU IGUAL A 6M² SEM VÃOS E ARGAMASSA DE ASSENTAMENTO COM PREPARO MANUAL. AF_06/2014</t>
  </si>
  <si>
    <t xml:space="preserve"> 2.3.4 </t>
  </si>
  <si>
    <t xml:space="preserve"> 87893 </t>
  </si>
  <si>
    <t>CHAPISCO APLICADO EM ALVENARIA (SEM PRESENÇA DE VÃOS) E ESTRUTURAS DE CONCRETO DE FACHADA, COM COLHER DE PEDREIRO.  ARGAMASSA TRAÇO 1:3 COM PREPARO MANUAL. AF_06/2014</t>
  </si>
  <si>
    <t xml:space="preserve"> 2.3.5 </t>
  </si>
  <si>
    <t xml:space="preserve"> 87794 </t>
  </si>
  <si>
    <t>EMBOÇO OU MASSA ÚNICA EM ARGAMASSA TRAÇO 1:2:8, PREPARO MANUAL, APLICADA MANUALMENTE EM PANOS CEGOS DE FACHADA (SEM PRESENÇA DE VÃOS), ESPESSURA DE 25 MM. AF_06/2014</t>
  </si>
  <si>
    <t xml:space="preserve"> 2.4 </t>
  </si>
  <si>
    <t xml:space="preserve"> 2.4.1 </t>
  </si>
  <si>
    <t xml:space="preserve"> 94342 </t>
  </si>
  <si>
    <t>ATERRO MANUAL DE VALAS COM AREIA PARA ATERRO E COMPACTAÇÃO MECANIZADA. AF_05/2016</t>
  </si>
  <si>
    <t xml:space="preserve"> 2.4.2 </t>
  </si>
  <si>
    <t xml:space="preserve"> 2.4.3 </t>
  </si>
  <si>
    <t xml:space="preserve"> 94994 </t>
  </si>
  <si>
    <t xml:space="preserve"> 2.4.4 </t>
  </si>
  <si>
    <t xml:space="preserve"> 2.4.5 </t>
  </si>
  <si>
    <t xml:space="preserve"> 93358 </t>
  </si>
  <si>
    <t>ESCAVAÇÃO MANUAL DE VALA COM PROFUNDIDADE MENOR OU IGUAL A 1,30 M. AF_02/2021</t>
  </si>
  <si>
    <t xml:space="preserve"> 2.4.6 </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</si>
  <si>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</si>
  <si>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</si>
  <si>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2.4.7 </t>
  </si>
  <si>
    <t xml:space="preserve"> 100324 </t>
  </si>
  <si>
    <t>LASTRO COM MATERIAL GRANULAR (PEDRA BRITADA N.1 E PEDRA BRITADA N.2), APLICADO EM PISOS OU LAJES SOBRE SOLO, ESPESSURA DE *10 CM*. AF_07/2019</t>
  </si>
  <si>
    <t xml:space="preserve"> 2.4.8 </t>
  </si>
  <si>
    <t xml:space="preserve"> 100323 </t>
  </si>
  <si>
    <t>LASTRO COM MATERIAL GRANULAR (AREIA MÉDIA), APLICADO EM PISOS OU LAJES SOBRE SOLO, ESPESSURA DE *10 CM*. AF_07/2019</t>
  </si>
  <si>
    <t xml:space="preserve"> 2.4.9 </t>
  </si>
  <si>
    <t xml:space="preserve"> 8411 </t>
  </si>
  <si>
    <t xml:space="preserve"> 2.5 </t>
  </si>
  <si>
    <t xml:space="preserve"> 2.5.1 </t>
  </si>
  <si>
    <t xml:space="preserve"> 2.5.2 </t>
  </si>
  <si>
    <t xml:space="preserve"> 88488 </t>
  </si>
  <si>
    <t>APLICAÇÃO MANUAL DE PINTURA COM TINTA LÁTEX ACRÍLICA EM TETO, DUAS DEMÃOS. AF_06/2014</t>
  </si>
  <si>
    <t xml:space="preserve"> 2.5.3 </t>
  </si>
  <si>
    <t xml:space="preserve"> 96130 </t>
  </si>
  <si>
    <t>APLICAÇÃO MANUAL DE MASSA ACRÍLICA EM PAREDES EXTERNAS DE CASAS, UMA DEMÃO. AF_05/2017</t>
  </si>
  <si>
    <t xml:space="preserve"> 2.5.4 </t>
  </si>
  <si>
    <t xml:space="preserve"> 2.5.5 </t>
  </si>
  <si>
    <t xml:space="preserve"> 102220 </t>
  </si>
  <si>
    <t>PINTURA TINTA DE ACABAMENTO (PIGMENTADA) ESMALTE SINTÉTICO BRILHANTE EM MADEIRA, 2 DEMÃOS. AF_01/2021</t>
  </si>
  <si>
    <t xml:space="preserve"> 2.5.6 </t>
  </si>
  <si>
    <t xml:space="preserve"> 100754 </t>
  </si>
  <si>
    <t>PINTURA COM TINTA ACRÍLICA DE ACABAMENTO APLICADA A ROLO OU PINCEL SOBRE SUPERFÍCIES METÁLICAS (EXCETO PERFIL) EXECUTADO EM OBRA (02 DEMÃOS). AF_01/2020</t>
  </si>
  <si>
    <t xml:space="preserve"> 2.5.7 </t>
  </si>
  <si>
    <t xml:space="preserve"> 98557 </t>
  </si>
  <si>
    <t xml:space="preserve"> 2.5.8 </t>
  </si>
  <si>
    <t xml:space="preserve"> 102506 </t>
  </si>
  <si>
    <t>PINTURA DE DEMARCAÇÃO DE QUADRA POLIESPORTIVA COM TINTA EPÓXI, E = 5 CM, APLICAÇÃO MANUAL. AF_05/2021</t>
  </si>
  <si>
    <t xml:space="preserve"> 2.5.9 </t>
  </si>
  <si>
    <t xml:space="preserve"> 102498 </t>
  </si>
  <si>
    <t>PINTURA DE MEIO-FIO COM TINTA BRANCA A BASE DE CAL (CAIAÇÃO). AF_05/2021</t>
  </si>
  <si>
    <t xml:space="preserve"> 2.6 </t>
  </si>
  <si>
    <t xml:space="preserve"> 2.6.1 </t>
  </si>
  <si>
    <t xml:space="preserve"> 2.6.2 </t>
  </si>
  <si>
    <t xml:space="preserve"> 90847 </t>
  </si>
  <si>
    <t xml:space="preserve"> 2.6.3 </t>
  </si>
  <si>
    <t xml:space="preserve"> 11532 </t>
  </si>
  <si>
    <t>PORTAO EM TELA ARAME GALVANIZADO N.12 MALHA 2" E MOLDURA EM TUBOS DE ACO COM DUAS FOLHAS DE ABRIR, INCLUSO FERRAGENS</t>
  </si>
  <si>
    <t xml:space="preserve"> 2.6.4 </t>
  </si>
  <si>
    <t xml:space="preserve"> 111211 </t>
  </si>
  <si>
    <t>PORTA CHAPA DE ACO 1 FL.0,80X2,10M-COM FERRAGENS</t>
  </si>
  <si>
    <t xml:space="preserve"> 2.6.5 </t>
  </si>
  <si>
    <t xml:space="preserve"> 2.7 </t>
  </si>
  <si>
    <t>INSTALAÇÃO HIDROSANITÁRIA, PEÇAS E ACESSORIOS</t>
  </si>
  <si>
    <t xml:space="preserve"> 2.7.1 </t>
  </si>
  <si>
    <t xml:space="preserve"> 12292 </t>
  </si>
  <si>
    <t>LAVATÓRIO COM BANCADA EM GRANITO CINZA ANDORINHA, E = 2CM, DIM 1,50X0,60, COM 02 CUBAS DE EMBUTIR DE LOUÇA, SIFÃO CROMADO, VÁLVULA CROMADA, TORNEIRA CROMADA, INCLUSIVE RODOPIA 10 CM, ASSENTADA</t>
  </si>
  <si>
    <t xml:space="preserve"> 2.7.2 </t>
  </si>
  <si>
    <t xml:space="preserve"> 89538 </t>
  </si>
  <si>
    <t>ADAPTADOR CURTO COM BOLSA E ROSCA PARA REGISTRO, PVC, SOLDÁVEL, DN 25MM X 3/4, INSTALADO EM PRUMADA DE ÁGUA - FORNECIMENTO E INSTALAÇÃO. AF_12/2014</t>
  </si>
  <si>
    <t xml:space="preserve"> 2.7.3 </t>
  </si>
  <si>
    <t xml:space="preserve"> 89351 </t>
  </si>
  <si>
    <t>REGISTRO DE PRESSÃO BRUTO, LATÃO,  ROSCÁVEL, 3/4'' - FORNECIMENTO E INSTALAÇÃO. AF_08/2021</t>
  </si>
  <si>
    <t xml:space="preserve"> 2.7.4 </t>
  </si>
  <si>
    <t xml:space="preserve"> 86877 </t>
  </si>
  <si>
    <t>VÁLVULA EM METAL CROMADO 1.1/2 X 1.1/2 PARA TANQUE OU LAVATÓRIO, COM OU SEM LADRÃO - FORNECIMENTO E INSTALAÇÃO. AF_01/2020</t>
  </si>
  <si>
    <t xml:space="preserve"> 2.7.5 </t>
  </si>
  <si>
    <t xml:space="preserve"> 2.7.6 </t>
  </si>
  <si>
    <t xml:space="preserve"> 2.7.7 </t>
  </si>
  <si>
    <t xml:space="preserve"> 2.7.8 </t>
  </si>
  <si>
    <t xml:space="preserve"> 95472 </t>
  </si>
  <si>
    <t>VASO SANITARIO SIFONADO CONVENCIONAL PARA PCD SEM FURO FRONTAL COM LOUÇA BRANCA SEM ASSENTO, INCLUSO CONJUNTO DE LIGAÇÃO PARA BACIA SANITÁRIA AJUSTÁVEL - FORNECIMENTO E INSTALAÇÃO. AF_01/2020</t>
  </si>
  <si>
    <t xml:space="preserve"> 2.7.9 </t>
  </si>
  <si>
    <t xml:space="preserve"> 86932 </t>
  </si>
  <si>
    <t>VASO SANITÁRIO SIFONADO COM CAIXA ACOPLADA LOUÇA BRANCA - PADRÃO MÉDIO, INCLUSO ENGATE FLEXÍVEL EM METAL CROMADO, 1/2  X 40CM - FORNECIMENTO E INSTALAÇÃO. AF_01/2020</t>
  </si>
  <si>
    <t xml:space="preserve"> 2.7.10 </t>
  </si>
  <si>
    <t xml:space="preserve"> 100849 </t>
  </si>
  <si>
    <t>ASSENTO SANITÁRIO CONVENCIONAL - FORNECIMENTO E INSTALACAO. AF_01/2020</t>
  </si>
  <si>
    <t xml:space="preserve"> 2.7.11 </t>
  </si>
  <si>
    <t xml:space="preserve"> 2.7.12 </t>
  </si>
  <si>
    <t xml:space="preserve"> 89596 </t>
  </si>
  <si>
    <t>ADAPTADOR CURTO COM BOLSA E ROSCA PARA REGISTRO, PVC, SOLDÁVEL, DN 50MM X 1.1/2, INSTALADO EM PRUMADA DE ÁGUA - FORNECIMENTO E INSTALAÇÃO. AF_12/2014</t>
  </si>
  <si>
    <t xml:space="preserve"> 2.7.13 </t>
  </si>
  <si>
    <t xml:space="preserve"> 89449 </t>
  </si>
  <si>
    <t>TUBO, PVC, SOLDÁVEL, DN 50MM, INSTALADO EM PRUMADA DE ÁGUA - FORNECIMENTO E INSTALAÇÃO. AF_12/2014</t>
  </si>
  <si>
    <t xml:space="preserve"> 2.7.14 </t>
  </si>
  <si>
    <t xml:space="preserve"> 97434 </t>
  </si>
  <si>
    <t>CURVA 90 GRAUS, EM AÇO, CONEXÃO RANHURADA, DN 50 (2"), INSTALADO EM PRUMADAS - FORNECIMENTO E INSTALAÇÃO. AF_10/2020</t>
  </si>
  <si>
    <t xml:space="preserve"> 102623 </t>
  </si>
  <si>
    <t>CAIXA D´ÁGUA EM POLIETILENO, 1000 LITROS (INCLUSOS TUBOS, CONEXÕES E TORNEIRA DE BÓIA) - FORNECIMENTO E INSTALAÇÃO. AF_06/2021</t>
  </si>
  <si>
    <t xml:space="preserve"> 94648 </t>
  </si>
  <si>
    <t>TUBO, PVC, SOLDÁVEL, DN  25 MM, INSTALADO EM RESERVAÇÃO DE ÁGUA DE EDIFICAÇÃO QUE POSSUA RESERVATÓRIO DE FIBRA/FIBROCIMENTO   FORNECIMENTO E INSTALAÇÃO. AF_06/2016</t>
  </si>
  <si>
    <t xml:space="preserve"> 89410 </t>
  </si>
  <si>
    <t>CURVA 90 GRAUS, PVC, SOLDÁVEL, DN 25MM, INSTALADO EM RAMAL DE DISTRIBUIÇÃO DE ÁGUA - FORNECIMENTO E INSTALAÇÃO. AF_12/2014</t>
  </si>
  <si>
    <t xml:space="preserve"> 89536 </t>
  </si>
  <si>
    <t>UNIÃO, PVC, SOLDÁVEL, DN 25MM, INSTALADO EM PRUMADA DE ÁGUA - FORNECIMENTO E INSTALAÇÃO. AF_12/2014</t>
  </si>
  <si>
    <t xml:space="preserve"> 2.7.20 </t>
  </si>
  <si>
    <t xml:space="preserve"> 103010 </t>
  </si>
  <si>
    <t>VÁLVULA DE RETENÇÃO, DE BRONZE, PÉ COM CRIVOS, ROSCÁVEL, 3/4" - FORNECIMENTO E INSTALAÇÃO. AF_08/2021</t>
  </si>
  <si>
    <t xml:space="preserve"> 2646 </t>
  </si>
  <si>
    <t>CONJUNTO MOTO-BOMBA COM MOTOR DE 1/2 CV, MONOFÁSICO, BOMBA CENTRÍFUGA, SUCÇÃO=3/4", RECALQUE=3/4", PR. MÁX. 23 MCA, ALT. SUCÇÃO 8 MCA. FAIXAS HM (M) - Q (M3/H) : (20-2,1)(17-2,9)(14-3,4)(11-3,9)(8-4,3)(5-4,7), INCLUSIVE CHAVE DE PARTIDA DIRETA</t>
  </si>
  <si>
    <t xml:space="preserve"> 89440 </t>
  </si>
  <si>
    <t>TE, PVC, SOLDÁVEL, DN 25MM, INSTALADO EM RAMAL DE DISTRIBUIÇÃO DE ÁGUA - FORNECIMENTO E INSTALAÇÃO. AF_12/2014</t>
  </si>
  <si>
    <t xml:space="preserve"> 00003143 </t>
  </si>
  <si>
    <t>FITA VEDA ROSCA EM ROLOS DE 18 MM X 25 M (L X C)</t>
  </si>
  <si>
    <t xml:space="preserve"> 00020080 </t>
  </si>
  <si>
    <t>ADESIVO PLASTICO PARA PVC, FRASCO COM 175 GR</t>
  </si>
  <si>
    <t xml:space="preserve"> 86904 </t>
  </si>
  <si>
    <t>LAVATÓRIO LOUÇA BRANCA SUSPENSO, 29,5 X 39CM OU EQUIVALENTE, PADRÃO POPULAR - FORNECIMENTO E INSTALAÇÃO. AF_01/2020</t>
  </si>
  <si>
    <t xml:space="preserve"> 2.7.26 </t>
  </si>
  <si>
    <t xml:space="preserve"> 100872 </t>
  </si>
  <si>
    <t>BARRA DE APOIO RETA, EM ALUMINIO, COMPRIMENTO 80 CM,  FIXADA NA PAREDE - FORNECIMENTO E INSTALAÇÃO. AF_01/2020</t>
  </si>
  <si>
    <t xml:space="preserve"> 2.7.27 </t>
  </si>
  <si>
    <t xml:space="preserve"> 10431 </t>
  </si>
  <si>
    <t>TAMPA DE CONCRETO PARA CAIXAS DE PASSAGEM 0,70X0,70MX0,07M (INSPEÇÃO CISTERNA)</t>
  </si>
  <si>
    <t xml:space="preserve"> 054308 </t>
  </si>
  <si>
    <t>TAMPA PLACA CONCRETO MOLDADA NA OBRA ESPESSURA 10CM</t>
  </si>
  <si>
    <t xml:space="preserve"> 2.8 </t>
  </si>
  <si>
    <t xml:space="preserve"> 2.8.1 </t>
  </si>
  <si>
    <t xml:space="preserve"> 97607 </t>
  </si>
  <si>
    <t>LUMINÁRIA ARANDELA TIPO TARTARUGA, DE SOBREPOR, COM 1 LÂMPADA LED DE 6 W, SEM REATOR - FORNECIMENTO E INSTALAÇÃO. AF_02/2020</t>
  </si>
  <si>
    <t xml:space="preserve"> 2.8.2 </t>
  </si>
  <si>
    <t xml:space="preserve"> 97592 </t>
  </si>
  <si>
    <t>LUMINÁRIA TIPO PLAFON, DE SOBREPOR, COM 1 LÂMPADA LED DE 12/13 W, SEM REATOR - FORNECIMENTO E INSTALAÇÃO. AF_02/2020</t>
  </si>
  <si>
    <t xml:space="preserve"> 2.8.3 </t>
  </si>
  <si>
    <t xml:space="preserve"> 91953 </t>
  </si>
  <si>
    <t>INTERRUPTOR SIMPLES (1 MÓDULO), 10A/250V, INCLUINDO SUPORTE E PLACA - FORNECIMENTO E INSTALAÇÃO. AF_12/2015</t>
  </si>
  <si>
    <t xml:space="preserve"> 2.8.4 </t>
  </si>
  <si>
    <t xml:space="preserve"> 91959 </t>
  </si>
  <si>
    <t>INTERRUPTOR SIMPLES (2 MÓDULOS), 10A/250V, INCLUINDO SUPORTE E PLACA - FORNECIMENTO E INSTALAÇÃO. AF_12/2015</t>
  </si>
  <si>
    <t xml:space="preserve"> 2.8.5 </t>
  </si>
  <si>
    <t xml:space="preserve"> 72335 </t>
  </si>
  <si>
    <t>ESPELHO PLASTICO 4X2" - FORNECIMENTO E INSTALACAO</t>
  </si>
  <si>
    <t xml:space="preserve"> 2.8.6 </t>
  </si>
  <si>
    <t xml:space="preserve"> 92008 </t>
  </si>
  <si>
    <t>TOMADA BAIXA DE EMBUTIR (2 MÓDULOS), 2P+T 10 A, INCLUINDO SUPORTE E PLACA - FORNECIMENTO E INSTALAÇÃO. AF_12/2015</t>
  </si>
  <si>
    <t xml:space="preserve"> 2.8.7 </t>
  </si>
  <si>
    <t xml:space="preserve"> 91926 </t>
  </si>
  <si>
    <t>CABO DE COBRE FLEXÍVEL ISOLADO, 2,5 MM², ANTI-CHAMA 450/750 V, PARA CIRCUITOS TERMINAIS - FORNECIMENTO E INSTALAÇÃO. AF_12/2015</t>
  </si>
  <si>
    <t xml:space="preserve"> 2.8.8 </t>
  </si>
  <si>
    <t xml:space="preserve"> 91854 </t>
  </si>
  <si>
    <t>ELETRODUTO FLEXÍVEL CORRUGADO, PVC, DN 25 MM (3/4"), PARA CIRCUITOS TERMINAIS, INSTALADO EM PAREDE - FORNECIMENTO E INSTALAÇÃO. AF_12/2015</t>
  </si>
  <si>
    <t xml:space="preserve"> 2.8.9 </t>
  </si>
  <si>
    <t xml:space="preserve"> 00020111 </t>
  </si>
  <si>
    <t>FITA ISOLANTE ADESIVA ANTICHAMA, USO ATE 750 V, EM ROLO DE 19 MM X 20 M</t>
  </si>
  <si>
    <t xml:space="preserve"> 2.8.10 </t>
  </si>
  <si>
    <t xml:space="preserve"> 10794 </t>
  </si>
  <si>
    <t>POSTE CIRCULAR DE CONCRETO  7/150 - FORNECIMENTO E ASSENTAMENTO</t>
  </si>
  <si>
    <t xml:space="preserve"> 2.8.11 </t>
  </si>
  <si>
    <t xml:space="preserve"> 12808 </t>
  </si>
  <si>
    <t>REFLETOR SLIM LED 200W DE POTÊNCIA, BRANCO FRIO, 6500K, AUTOVOLT, MARCA G-LIGHT OU SIMILAR</t>
  </si>
  <si>
    <t xml:space="preserve"> 2.8.12 </t>
  </si>
  <si>
    <t xml:space="preserve"> 91928 </t>
  </si>
  <si>
    <t>CABO DE COBRE FLEXÍVEL ISOLADO, 4 MM², ANTI-CHAMA 450/750 V, PARA CIRCUITOS TERMINAIS - FORNECIMENTO E INSTALAÇÃO. AF_12/2015</t>
  </si>
  <si>
    <t xml:space="preserve"> 2.8.13 </t>
  </si>
  <si>
    <t xml:space="preserve"> 93654 </t>
  </si>
  <si>
    <t>DISJUNTOR MONOPOLAR TIPO DIN, CORRENTE NOMINAL DE 16A - FORNECIMENTO E INSTALAÇÃO. AF_10/2020</t>
  </si>
  <si>
    <t xml:space="preserve"> 2.8.14 </t>
  </si>
  <si>
    <t xml:space="preserve"> 7237 </t>
  </si>
  <si>
    <t>CAIXA DE PASSAGEM EM ALVENARIA DE TIJOLOS MACIÇOS ESP. = 0,12M,  DIM. INT. =  0.40 X 0.40 X 0.40M</t>
  </si>
  <si>
    <t xml:space="preserve"> 2.8.15 </t>
  </si>
  <si>
    <t xml:space="preserve"> 91873 </t>
  </si>
  <si>
    <t>ELETRODUTO RÍGIDO ROSCÁVEL, PVC, DN 40 MM (1 1/4"), PARA CIRCUITOS TERMINAIS, INSTALADO EM PAREDE - FORNECIMENTO E INSTALAÇÃO. AF_12/2015</t>
  </si>
  <si>
    <t xml:space="preserve"> 2.8.16 </t>
  </si>
  <si>
    <t xml:space="preserve"> 91871 </t>
  </si>
  <si>
    <t>ELETRODUTO RÍGIDO ROSCÁVEL, PVC, DN 25 MM (3/4"), PARA CIRCUITOS TERMINAIS, INSTALADO EM PAREDE - FORNECIMENTO E INSTALAÇÃO. AF_12/2015</t>
  </si>
  <si>
    <t xml:space="preserve"> 2.8.17 </t>
  </si>
  <si>
    <t xml:space="preserve"> 91916 </t>
  </si>
  <si>
    <t>CURVA 180 GRAUS PARA ELETRODUTO, PVC, ROSCÁVEL, DN 25 MM (3/4"), PARA CIRCUITOS TERMINAIS, INSTALADA EM PAREDE - FORNECIMENTO E INSTALAÇÃO. AF_12/2015</t>
  </si>
  <si>
    <t xml:space="preserve"> 2.8.18 </t>
  </si>
  <si>
    <t xml:space="preserve"> 91914 </t>
  </si>
  <si>
    <t>CURVA 90 GRAUS PARA ELETRODUTO, PVC, ROSCÁVEL, DN 25 MM (3/4"), PARA CIRCUITOS TERMINAIS, INSTALADA EM PAREDE - FORNECIMENTO E INSTALAÇÃO. AF_12/2015</t>
  </si>
  <si>
    <t>COBERTURA QUADRA (PROJETO PADRÃO FNDE - 220V VOM SAPATAS)</t>
  </si>
  <si>
    <t xml:space="preserve"> 3.1.1 </t>
  </si>
  <si>
    <t xml:space="preserve"> C1630 </t>
  </si>
  <si>
    <t>LOCAÇÃO DA OBRA - EXECUÇÃO DE GABARITO</t>
  </si>
  <si>
    <t>MOVIMENTO DE TERRA PARA FUNDAÇÕES</t>
  </si>
  <si>
    <t xml:space="preserve"> 3.2.1 </t>
  </si>
  <si>
    <t>ESCAVAÇÃO MANUAL DE VALAS EM QUALQUER TERRENO EXCETO ROCHA ATÉ H= 2,0M</t>
  </si>
  <si>
    <t xml:space="preserve"> 3.2.2 </t>
  </si>
  <si>
    <t xml:space="preserve"> 94098 </t>
  </si>
  <si>
    <t>REGULARIZAÇÃO E COMPACTAÇÃO DO FUNDO DE VALAS</t>
  </si>
  <si>
    <t xml:space="preserve"> 3.2.3 </t>
  </si>
  <si>
    <t xml:space="preserve"> 93382 </t>
  </si>
  <si>
    <t>REATERRO APILOADO DE VALA COM MATERIAL DA OBRA</t>
  </si>
  <si>
    <t>FUNDAÇÕES</t>
  </si>
  <si>
    <t xml:space="preserve"> 3.3.1 </t>
  </si>
  <si>
    <t>CONCRETO ARMADO - SAPATAS</t>
  </si>
  <si>
    <t xml:space="preserve"> 3.3.1.1 </t>
  </si>
  <si>
    <t xml:space="preserve"> 96619 </t>
  </si>
  <si>
    <t>LASTRO DE CONCRETO NÃO-ESTRUTURAL, ESPESSURA 5CM</t>
  </si>
  <si>
    <t xml:space="preserve"> 3.3.1.2 </t>
  </si>
  <si>
    <t xml:space="preserve"> 96535 </t>
  </si>
  <si>
    <t>FORMA DE MADEIRA EM TÁBUAS PARA FUNDAÇÕES, COM REAPROVEITAMENTO</t>
  </si>
  <si>
    <t xml:space="preserve"> 3.3.1.3 </t>
  </si>
  <si>
    <t xml:space="preserve"> 92917 </t>
  </si>
  <si>
    <t>ARMAÇÃO DE AÇO CA-50 Ø 8MM; INCLUSO FORNECIMENTO, CORTE, DOBRA E COLOCAÇÃO</t>
  </si>
  <si>
    <t xml:space="preserve"> 3.3.1.4 </t>
  </si>
  <si>
    <t xml:space="preserve"> 92919 </t>
  </si>
  <si>
    <t>ARMAÇÃO DE AÇO CA-50 Ø 10MM; INCLUSO FORNECIMENTO, CORTE, DOBRA E COLOCAÇÃO</t>
  </si>
  <si>
    <t xml:space="preserve"> 3.3.1.5 </t>
  </si>
  <si>
    <t xml:space="preserve"> 92915 </t>
  </si>
  <si>
    <t>ARMAÇÃO DE AÇO CA-60 Ø 5,0MM; INCLUSO FORNECIMENTO, CORTE, DOBRA E COLOCAÇÃO</t>
  </si>
  <si>
    <t xml:space="preserve"> 3.3.1.6 </t>
  </si>
  <si>
    <t xml:space="preserve"> 96558 </t>
  </si>
  <si>
    <t>CONCRETO BOMBEADO FCK= 25MPA; INCLUINDO PREPARO, LANÇAMENTO E ADENSAMENTO</t>
  </si>
  <si>
    <t xml:space="preserve"> 3.3.2 </t>
  </si>
  <si>
    <t>CONCRETO ARMADO - VIGAS BALDRAMES</t>
  </si>
  <si>
    <t xml:space="preserve"> 3.3.2.1 </t>
  </si>
  <si>
    <t xml:space="preserve"> 3.3.2.2 </t>
  </si>
  <si>
    <t xml:space="preserve"> 96536 </t>
  </si>
  <si>
    <t xml:space="preserve"> 3.3.2.3 </t>
  </si>
  <si>
    <t xml:space="preserve"> 3.3.2.4 </t>
  </si>
  <si>
    <t>ARMAÇÃO DE AÇO CA-60 Ø 5MM; INCLUSO FORNECIMENTO, CORTE, DOBRA E COLOCAÇÃO</t>
  </si>
  <si>
    <t xml:space="preserve"> 3.3.2.5 </t>
  </si>
  <si>
    <t xml:space="preserve"> 96557 </t>
  </si>
  <si>
    <t>SUPERESTRUTURA</t>
  </si>
  <si>
    <t xml:space="preserve"> 3.4.1 </t>
  </si>
  <si>
    <t>CONCRETO ARMADO - REVESTIMENTO DOS PILARES</t>
  </si>
  <si>
    <t xml:space="preserve"> 3.4.1.1 </t>
  </si>
  <si>
    <t xml:space="preserve"> 92422 </t>
  </si>
  <si>
    <t>MONTAGEM E DESMONTAGEM DE FORMA, MADEIRA COMPENSADA COM REAPROVEITAMENTO</t>
  </si>
  <si>
    <t xml:space="preserve"> 3.4.1.2 </t>
  </si>
  <si>
    <t xml:space="preserve"> 92720 </t>
  </si>
  <si>
    <t xml:space="preserve"> 3.4.2 </t>
  </si>
  <si>
    <t>ESTRUTURA METÁLICA</t>
  </si>
  <si>
    <t xml:space="preserve"> 3.4.2.1 </t>
  </si>
  <si>
    <t xml:space="preserve"> 73970/001 </t>
  </si>
  <si>
    <t>ESTRUTURA METÁLICA PARA COLUNAS, ALTURA VARIÁVEL</t>
  </si>
  <si>
    <t xml:space="preserve"> 3.4.2.2 </t>
  </si>
  <si>
    <t xml:space="preserve"> C1600 </t>
  </si>
  <si>
    <t>LANTERNIM EM ESTRUTURA METÁLICA</t>
  </si>
  <si>
    <t>SISTEMA DE COBERTURA</t>
  </si>
  <si>
    <t xml:space="preserve"> 3.5.1 </t>
  </si>
  <si>
    <t xml:space="preserve"> 4984 </t>
  </si>
  <si>
    <t>TELHA METÁLICA ONDULADA PRÉ PINTADA NA COR BRANCA, ESPESSURA 0,5MM (COBERTURA EM ARCO)</t>
  </si>
  <si>
    <t xml:space="preserve"> 3.5.2 </t>
  </si>
  <si>
    <t xml:space="preserve"> 3.5.3 </t>
  </si>
  <si>
    <t xml:space="preserve"> 9961 </t>
  </si>
  <si>
    <t>TELHA METÁLICA ONDULADA ACABAMENTO NATURAL, ESPSSURA 0,5MM (COBERTURA EM ARCO)</t>
  </si>
  <si>
    <t xml:space="preserve"> 3.5.4 </t>
  </si>
  <si>
    <t>TELHA METÁLICA ONDULADA ACABAMENTO NATURAL, ESPSSURA 0,5MM (FECHAMENTO LATERAL)</t>
  </si>
  <si>
    <t xml:space="preserve"> 3.5.5 </t>
  </si>
  <si>
    <t xml:space="preserve"> 94449 </t>
  </si>
  <si>
    <t>TELHA ONDULADA TRANSLÚCIDA DE FIBRA VIDRO, INCLUSO ACESSÓRIOS PARA FIXAÇÃO</t>
  </si>
  <si>
    <t>IMPERMEABILIZAÇÃO</t>
  </si>
  <si>
    <t xml:space="preserve"> 3.6.1 </t>
  </si>
  <si>
    <t xml:space="preserve"> 74106/001 </t>
  </si>
  <si>
    <t>IMPERMEABILIZAÇÃO COM TINTA BETUMINOSA EM FUNDAÇÕES (VIGAS BALDRAMES)</t>
  </si>
  <si>
    <t>PINTURAS E ACABAMENTOS</t>
  </si>
  <si>
    <t xml:space="preserve"> 3.7.1 </t>
  </si>
  <si>
    <t xml:space="preserve"> 79460 </t>
  </si>
  <si>
    <t>PINTURA PRIME EPÓXI PARA ESTRUTURA DE CONCRETO, 2 DEMÃOS</t>
  </si>
  <si>
    <t xml:space="preserve"> 3.7.2 </t>
  </si>
  <si>
    <t xml:space="preserve"> 11849 </t>
  </si>
  <si>
    <t>PINTURA PRIME EPÓXI PARA ESTRUTURA METÁLICA, 2 DEMÃOS</t>
  </si>
  <si>
    <t xml:space="preserve"> 3.7.3 </t>
  </si>
  <si>
    <t xml:space="preserve"> 100742 </t>
  </si>
  <si>
    <t>PINTURA ESMALTE PARA ESTRUTURA METÁLICA, 2 DEMÃOS</t>
  </si>
  <si>
    <t xml:space="preserve"> 3.7.4 </t>
  </si>
  <si>
    <t xml:space="preserve"> 100722 </t>
  </si>
  <si>
    <t>PINTURA ESMALTE PARA TELHAMENTO METÁLICO COM FUNDO ANTICORROSIVO, 2 DEMÃOS</t>
  </si>
  <si>
    <t xml:space="preserve"> 3.8 </t>
  </si>
  <si>
    <t>INSTALAÇÃO ELÉTRICA - 220V</t>
  </si>
  <si>
    <t xml:space="preserve"> 3.8.1 </t>
  </si>
  <si>
    <t>CENTRO DE DISTRIBUIÇÃO</t>
  </si>
  <si>
    <t xml:space="preserve"> 3.8.1.1 </t>
  </si>
  <si>
    <t xml:space="preserve"> 83463 </t>
  </si>
  <si>
    <t>QUADRO DE DISTRIBUICAO DE ENERGIA EM CHAPA DE ACO GALVANIZADO, PARA 12 DISJUNTORES TERMOMAGNETICOS MONOPOLARES, COM BARRAMENTO TRIFASICO E NEUTRO - FORNECIMENTO E INSTALACAO</t>
  </si>
  <si>
    <t xml:space="preserve"> 3.8.1.2 </t>
  </si>
  <si>
    <t xml:space="preserve"> C3579 </t>
  </si>
  <si>
    <t>QUADRO DE MEDIÇÃO PADRÃO CONCESSIONÁRIA</t>
  </si>
  <si>
    <t xml:space="preserve"> 3.8.1.3 </t>
  </si>
  <si>
    <t xml:space="preserve"> 74130/001 </t>
  </si>
  <si>
    <t>DISJUNTOR TERMOMAGNETICO MONOPOLAR PADRAO NEMA (AMERICANO) 10 A 30A 240V, FORNECIMENTO E INSTALACAO (10A)</t>
  </si>
  <si>
    <t xml:space="preserve"> 3.8.1.4 </t>
  </si>
  <si>
    <t>DISJUNTOR TERMOMAGNETICO MONOPOLAR PADRAO NEMA (AMERICANO) 10 A 30A 240V, FORNECIMENTO E INSTALACAO (20A)</t>
  </si>
  <si>
    <t xml:space="preserve"> 3.8.1.5 </t>
  </si>
  <si>
    <t xml:space="preserve"> 74130/004 </t>
  </si>
  <si>
    <t>DISJUNTOR TERMOMAGNETICO TRIPOLAR PADRAO NEMA (AMERICANO) 10 A 50A 240V, FORNECIMENTO E INSTALACAO (25A)</t>
  </si>
  <si>
    <t xml:space="preserve"> 3.8.1.6 </t>
  </si>
  <si>
    <t xml:space="preserve"> C4530 </t>
  </si>
  <si>
    <t>DISJUNTOR DIFERENCIAL DR- 25A</t>
  </si>
  <si>
    <t xml:space="preserve"> 3.8.1.7 </t>
  </si>
  <si>
    <t xml:space="preserve"> C4562 </t>
  </si>
  <si>
    <t>DISPOSITIVO DE PROTEÇÃO CONTRA SURTOS DE TENSÃO - DPS'S - 40 KA/440V</t>
  </si>
  <si>
    <t xml:space="preserve"> 3.8.2 </t>
  </si>
  <si>
    <t>ELETRODUTOS E ACESSÓRIOS</t>
  </si>
  <si>
    <t xml:space="preserve"> 3.8.2.1 </t>
  </si>
  <si>
    <t xml:space="preserve"> 95746 </t>
  </si>
  <si>
    <t>ELETRODUTO DE AÇO GALVANIZADO, CLASSE LEVE, DN 25 MM (1), APARENTE, INSTALADO EM TETO - FORNECIMENTO E INSTALAÇÃO. AF_11/2016_P</t>
  </si>
  <si>
    <t xml:space="preserve"> 3.8.2.2 </t>
  </si>
  <si>
    <t xml:space="preserve"> 95748 </t>
  </si>
  <si>
    <t>ELETRODUTO DE AÇO GALVANIZADO, CLASSE SEMI PESADO, DN 40 MM (1 1/2 ), APARENTE, INSTALADO EM TETO - FORNECIMENTO E INSTALAÇÃO. AF_11/2016_P</t>
  </si>
  <si>
    <t xml:space="preserve"> 3.8.2.3 </t>
  </si>
  <si>
    <t xml:space="preserve"> 95795 </t>
  </si>
  <si>
    <t>CONDULETE DE ALUMÍNIO, TIPO T, PARA ELETRODUTO DE AÇO GALVANIZADO DN 20 MM (3/4''), APARENTE - FORNECIMENTO E INSTALAÇÃO. AF_11/2016_P</t>
  </si>
  <si>
    <t xml:space="preserve"> 3.8.2.4 </t>
  </si>
  <si>
    <t xml:space="preserve"> 95787 </t>
  </si>
  <si>
    <t>CONDULETE DE ALUMÍNIO, TIPO LR, PARA ELETRODUTO DE AÇO GALVANIZADO DN 20 MM (3/4''), APARENTE - FORNECIMENTO E INSTALAÇÃO. AF_11/2016_P</t>
  </si>
  <si>
    <t xml:space="preserve"> 3.8.2.5 </t>
  </si>
  <si>
    <t xml:space="preserve"> 3.8.2.6 </t>
  </si>
  <si>
    <t xml:space="preserve"> 95801 </t>
  </si>
  <si>
    <t>CONDULETE DE ALUMÍNIO, TIPO X, PARA ELETRODUTO DE AÇO GALVANIZADO DN 20 MM (3/4''), APARENTE - FORNECIMENTO E INSTALAÇÃO. AF_11/2016_P</t>
  </si>
  <si>
    <t xml:space="preserve"> 3.8.3 </t>
  </si>
  <si>
    <t>CABOS E FIOS CONDUTORES</t>
  </si>
  <si>
    <t xml:space="preserve"> 3.8.3.1 </t>
  </si>
  <si>
    <t xml:space="preserve"> 3.8.3.2 </t>
  </si>
  <si>
    <t xml:space="preserve"> 3.8.4 </t>
  </si>
  <si>
    <t>ILUMINAÇÃO E TOMADAS</t>
  </si>
  <si>
    <t xml:space="preserve"> 3.8.4.1 </t>
  </si>
  <si>
    <t xml:space="preserve"> 91997 </t>
  </si>
  <si>
    <t>TOMADA MÉDIA DE EMBUTIR (1 MÓDULO), 2P+T 20 A, INCLUINDO SUPORTE E PLACA - FORNECIMENTO E INSTALAÇÃO. AF_12/2015</t>
  </si>
  <si>
    <t xml:space="preserve"> 3.8.4.2 </t>
  </si>
  <si>
    <t xml:space="preserve"> 12577 </t>
  </si>
  <si>
    <t>REFLETOR SLIM LED 150W DE POTÊNCIA, BRANCO FRIO, 6500K, AUTOVOLT, MARCA G-LIGHT OU SIMILAR - REV 01</t>
  </si>
  <si>
    <t xml:space="preserve"> 3.8.4.3 </t>
  </si>
  <si>
    <t xml:space="preserve"> 4544 </t>
  </si>
  <si>
    <t>TELA DE PROTEÇÃO PARA REFLETOR COM DOBRADIÇA E PORTA CADEADO 50 X 50CM</t>
  </si>
  <si>
    <t xml:space="preserve"> 3.9 </t>
  </si>
  <si>
    <t>SISTEMA DE PROTEÇÃO CONTRA DESCARGA ATMOSFÉRICA (SPDA)</t>
  </si>
  <si>
    <t xml:space="preserve"> 3.9.1 </t>
  </si>
  <si>
    <t xml:space="preserve"> 96985 </t>
  </si>
  <si>
    <t>HASTE DE ATERRAMENTO 5/8  PARA SPDA - FORNECIMENTO E INSTALAÇÃO. AF_12/2017</t>
  </si>
  <si>
    <t xml:space="preserve"> 3.9.2 </t>
  </si>
  <si>
    <t xml:space="preserve"> 9051 </t>
  </si>
  <si>
    <t>CAIXA DE EQUALIZAÇÃO DE POTÊNCIA DE EMBUTIR</t>
  </si>
  <si>
    <t xml:space="preserve"> 3.9.3 </t>
  </si>
  <si>
    <t xml:space="preserve"> 96973 </t>
  </si>
  <si>
    <t>CORDOALHA DE COBRE NU 35 MM², NÃO ENTERRADA, COM ISOLADOR - FORNECIMENTO E INSTALAÇÃO. AF_12/2017</t>
  </si>
  <si>
    <t xml:space="preserve"> 3.9.4 </t>
  </si>
  <si>
    <t xml:space="preserve"> 96974 </t>
  </si>
  <si>
    <t>CORDOALHA DE COBRE NU 50 MM², NÃO ENTERRADA, COM ISOLADOR - FORNECIMENTO E INSTALAÇÃO. AF_12/2017</t>
  </si>
  <si>
    <t xml:space="preserve"> 3.9.5 </t>
  </si>
  <si>
    <t xml:space="preserve"> 93008 </t>
  </si>
  <si>
    <t>ELETRODUTO RÍGIDO ROSCÁVEL, PVC, DN 50 MM (1 1/2") - FORNECIMENTO E INSTALAÇÃO. AF_12/2015</t>
  </si>
  <si>
    <t xml:space="preserve"> 3.9.6 </t>
  </si>
  <si>
    <t xml:space="preserve"> 3.9.7 </t>
  </si>
  <si>
    <t>REATERRO MANUAL DE VALAS COM COMPACTAÇÃO MECANIZADA. AF_04/2016</t>
  </si>
  <si>
    <t xml:space="preserve"> 3.9.8 </t>
  </si>
  <si>
    <t xml:space="preserve"> 98111 </t>
  </si>
  <si>
    <t>CAIXA DE INSPEÇÃO PARA ATERRAMENTO, CIRCULAR, EM POLIETILENO, DIÂMETRO INTERNO = 0,3 M. AF_12/2020</t>
  </si>
  <si>
    <t xml:space="preserve"> 3.9.9 </t>
  </si>
  <si>
    <t xml:space="preserve"> C2457 </t>
  </si>
  <si>
    <t>TERMINAL DE PRESSÃO P/ CABOS ATÉ 35MM2</t>
  </si>
  <si>
    <t xml:space="preserve"> 3.9.10 </t>
  </si>
  <si>
    <t xml:space="preserve"> 10694 </t>
  </si>
  <si>
    <t>CONECTOR EM LATÃO TIPO MINIGAR PARA CABOS 16 - 50 MM² (SPDA)</t>
  </si>
  <si>
    <t xml:space="preserve"> 3.9.11 </t>
  </si>
  <si>
    <t xml:space="preserve"> 94274 </t>
  </si>
  <si>
    <t>ASSENTAMENTO DE GUIA (MEIO-FIO) EM TRECHO CURVO, CONFECCIONADA EM CONCRETO PRÉ-FABRICADO, DIMENSÕES 100X15X13X30 CM (COMPRIMENTO X BASE INFERIOR X BASE SUPERIOR X ALTURA), PARA VIAS URBANAS (USO VIÁRIO). AF_06/2016</t>
  </si>
  <si>
    <t xml:space="preserve"> 94273 </t>
  </si>
  <si>
    <t>ASSENTAMENTO DE GUIA (MEIO-FIO) EM TRECHO RETO, CONFECCIONADA EM CONCRETO PRÉ-FABRICADO, DIMENSÕES 100X15X13X30 CM (COMPRIMENTO X BASE INFERIOR X BASE SUPERIOR X ALTURA), PARA VIAS URBANAS (USO VIÁRIO). AF_06/2016</t>
  </si>
  <si>
    <t>SERVIÇOS FINAIS GERAIS.</t>
  </si>
  <si>
    <t xml:space="preserve"> 2432 </t>
  </si>
  <si>
    <t>POSTE OFICIAL PARA VOLEI EM AÇO GALVANIZADO D=3", C/ESTICADOR E CATRACA</t>
  </si>
  <si>
    <t>par</t>
  </si>
  <si>
    <t xml:space="preserve"> 2429 </t>
  </si>
  <si>
    <t>REDE PARA VOLEI PROFISSIONAL, EM NYLON E COM MEDIDOR DE ALTURA</t>
  </si>
  <si>
    <t xml:space="preserve"> I1138 </t>
  </si>
  <si>
    <t>TRAVES DE FUTEBOL DE CAMPO OFICIAL, EM TUBOS DE AÇO GALVANIZADO, DIMENSÕES 7,32 X 2,44 X 1,50, COM ACABAMENTO E PINTURA, INCLUSIVE REDE EM FIO 100% NYLON COM PROTEÇÃO UV.</t>
  </si>
  <si>
    <t>CJ</t>
  </si>
  <si>
    <t xml:space="preserve"> 12628 </t>
  </si>
  <si>
    <t>MASTRO TRIPLO EM TUBO FERRO GALVANIZADO, ALT (ÚTIL)= 6M (3,80M X 2" + 2,20M X 1 1/2"), INCLUSIVE BASE DE CONCRETO CICLÓPICO - REV 01</t>
  </si>
  <si>
    <t xml:space="preserve"> 062638 </t>
  </si>
  <si>
    <t>TELA DE PROTECAO EM NYLON PARA COBERTURA DO CAMPO DE FUTEBOL</t>
  </si>
  <si>
    <t xml:space="preserve"> 5.6 </t>
  </si>
  <si>
    <t>LIMPEZA DE SUPERFÍCIE COM JATO DE ALTA PRESSÃO. AF_04/2019 (LIMPEZA DE REVESTIMENTO CERÂMICO NAS PARDEDES EXISTENTES)</t>
  </si>
  <si>
    <t xml:space="preserve"> 5.7 </t>
  </si>
  <si>
    <t xml:space="preserve"> 9167 </t>
  </si>
  <si>
    <t>EQUIPAMENTO DE GINÁSTICA - ESCADA HORIZONTAL EM TUBO DE FERRO GALV. Ø=2", DIM. 0,80 X 2,00 X 2,00M, SERGIPARK OU SIMILAR</t>
  </si>
  <si>
    <t>Un</t>
  </si>
  <si>
    <t xml:space="preserve"> 5.8 </t>
  </si>
  <si>
    <t xml:space="preserve"> 9170 </t>
  </si>
  <si>
    <t>EQUIPAMENTO DE GINÁSTICA - PRANCHA ABDOMINAL EM TUBO DE FERRO GALVANIZADO DE 1 1/2" E PRANCHÃO EM MADEIRA,  REF. SERGIPARK OU SIMILAR</t>
  </si>
  <si>
    <t xml:space="preserve"> 5.9 </t>
  </si>
  <si>
    <t xml:space="preserve"> 9143 </t>
  </si>
  <si>
    <t>EQUIPAMENTO DE GINÁSTICA - ALONGADOR - GALVANIZADO - REV 01</t>
  </si>
  <si>
    <t xml:space="preserve"> 5.10 </t>
  </si>
  <si>
    <t xml:space="preserve"> 9168 </t>
  </si>
  <si>
    <t>EQUIPAMENTO DE GINÁSTICA - BARRA FIXA EM TUBO DE FERRO GALV. Ø=2", CONJUNTO COM 03 UNIDADES, SERGIPARK OU SIMILAR</t>
  </si>
  <si>
    <t xml:space="preserve"> 5.11 </t>
  </si>
  <si>
    <t xml:space="preserve"> 2412 </t>
  </si>
  <si>
    <t>BANCO DE MADEIRA DE LEI SEM ENCOSTO, TIPO SUECO, MEDINDO 45X45X300CM</t>
  </si>
  <si>
    <t xml:space="preserve"> 5.12 </t>
  </si>
  <si>
    <t xml:space="preserve"> 98504 </t>
  </si>
  <si>
    <t>PLANTIO DE GRAMA EM PLACAS. AF_05/2018</t>
  </si>
  <si>
    <t xml:space="preserve"> 5.13 </t>
  </si>
  <si>
    <t xml:space="preserve"> 85005 </t>
  </si>
  <si>
    <t>ESPELHO CRISTAL, ESPESSURA 4MM, COM PARAFUSOS DE FIXACAO, SEM MOLDURA</t>
  </si>
  <si>
    <t xml:space="preserve"> 5.14 </t>
  </si>
  <si>
    <t>LIMPEZA DE SUPERFÍCIE COM JATO DE ALTA PRESSÃO. AF_04/2019 (LIMPEZA DE FACHADAS DOS VESTIÁRIOS EM CERÂMICA)</t>
  </si>
  <si>
    <t>EXECUÇÃO DE PAVIMENTO EM PISO INTERTRAVADO, COM BLOCO SEXTAVADO DE 25 X 25 CM, ESPESSURA 6 CM. AF_12/2015</t>
  </si>
  <si>
    <t>ALVENARIA DE VEDAÇÃO DE BLOCOS CERÂMICOS FURADOS NA HORIZONTAL DE 9X14X19CM (ESPESSURA 9CM) DE PAREDES COM ÁREA LÍQUIDA MENOR QUE 6M² SEM VÃOS E ARGAMASSA DE ASSENTAMENTO COM PREPARO EM BETONEIRA. AF_06/2014 (ALVENARIA DE EMBASAMENTO)</t>
  </si>
  <si>
    <t>total</t>
  </si>
  <si>
    <t>INTERTRAVADO</t>
  </si>
  <si>
    <t>PISO DE CONCRETO COM CONCRETO MOLDADO IN LOCO, FEITO EM OBRA, ACABAMENTO CONVENCIONAL, ESPESSURA 8 CM, ARMADO. AF_07/2016</t>
  </si>
  <si>
    <t>ESCAVAÇÃO MANUAL DE VALA COM PROFUNDIDADE MENOR OU IGUAL A 1,30 M. AF_02/2021 (PARA COLOCAÇÃO DO MEIO FIO INTENRO)</t>
  </si>
  <si>
    <t>POLIMENTO DE PISO CIMENTADO - R1 (PISO DA QUADRA EXISTENTE)</t>
  </si>
  <si>
    <t>IMPERMEABILIZAÇÃO DE SUPERFÍCIE COM EMULSÃO ASFÁLTICA, 2 DEMÃOS AF_06/2018 (LAJE DOS VESTIÁRIOS)</t>
  </si>
  <si>
    <t>KIT DE PORTA DE MADEIRA PARA PINTURA, SEMI-OCA (LEVE OU MÉDIA), PADRÃO MÉDIO, 60X160CM, ESPESSURA DE 3,5CM, ITENS INCLUSOS: DOBRADIÇAS, MONTAGEM E INSTALAÇÃO DO BATENTE, SEM FECHADURA - FORNECIMENTO E INSTALAÇÃO. AF_12/2019</t>
  </si>
  <si>
    <t>wc masc e wc fwm.</t>
  </si>
  <si>
    <t>geral</t>
  </si>
  <si>
    <t>lavatório PNE</t>
  </si>
  <si>
    <t xml:space="preserve"> 2.7.15</t>
  </si>
  <si>
    <t xml:space="preserve"> 2.7.16</t>
  </si>
  <si>
    <t xml:space="preserve"> 2.7.17</t>
  </si>
  <si>
    <t xml:space="preserve"> 2.7.18</t>
  </si>
  <si>
    <t xml:space="preserve"> 2.7.19</t>
  </si>
  <si>
    <t xml:space="preserve"> 2.7.20</t>
  </si>
  <si>
    <t xml:space="preserve"> 2.7.21</t>
  </si>
  <si>
    <t xml:space="preserve"> 2.7.22</t>
  </si>
  <si>
    <t xml:space="preserve"> 2.7.23</t>
  </si>
  <si>
    <t xml:space="preserve"> 2.7.24</t>
  </si>
  <si>
    <t xml:space="preserve"> 2.7.25</t>
  </si>
  <si>
    <t xml:space="preserve"> 2.7.26</t>
  </si>
  <si>
    <t xml:space="preserve"> 2.7.27</t>
  </si>
  <si>
    <t>wc PNE</t>
  </si>
  <si>
    <t>cisterna</t>
  </si>
  <si>
    <t>paredes externas vestiários</t>
  </si>
  <si>
    <t>área CAD</t>
  </si>
  <si>
    <t>placa de inauguração</t>
  </si>
  <si>
    <t>APLICAÇÃO MANUAL DE MASSA ACRÍLICA EM PAREDES EXTERNAS, UMA DEMÃO. AF_05/2017</t>
  </si>
  <si>
    <t>Composições Analíticas com Preço Unitário</t>
  </si>
  <si>
    <t>Composições Principais</t>
  </si>
  <si>
    <t>Tipo</t>
  </si>
  <si>
    <t>Composição</t>
  </si>
  <si>
    <t>CANT - CANTEIRO DE OBRAS</t>
  </si>
  <si>
    <t>Composição Auxiliar</t>
  </si>
  <si>
    <t>MOVT - MOVIMENTO DE TERRA</t>
  </si>
  <si>
    <t xml:space="preserve"> 94963 </t>
  </si>
  <si>
    <t>CONCRETO FCK = 15MPA, TRAÇO 1:3,4:3,5 (EM MASSA SECA DE CIMENTO/ AREIA MÉDIA/ BRITA 1) - PREPARO MECÂNICO COM BETONEIRA 400 L. AF_05/2021</t>
  </si>
  <si>
    <t>FUES - FUNDAÇÕES E ESTRUTURAS</t>
  </si>
  <si>
    <t xml:space="preserve"> 88316 </t>
  </si>
  <si>
    <t>SERVENTE COM ENCARGOS COMPLEMENTARES</t>
  </si>
  <si>
    <t>SEDI - SERVIÇOS DIVERSOS</t>
  </si>
  <si>
    <t>H</t>
  </si>
  <si>
    <t xml:space="preserve"> 88262 </t>
  </si>
  <si>
    <t>CARPINTEIRO DE FORMAS COM ENCARGOS COMPLEMENTARES</t>
  </si>
  <si>
    <t>Insumo</t>
  </si>
  <si>
    <t xml:space="preserve"> 00004813 </t>
  </si>
  <si>
    <t>PLACA DE OBRA (PARA CONSTRUCAO CIVIL) EM CHAPA GALVANIZADA *N. 22*, ADESIVADA, DE *2,0 X 1,125* M</t>
  </si>
  <si>
    <t>Material</t>
  </si>
  <si>
    <t xml:space="preserve"> 00002729 </t>
  </si>
  <si>
    <t>CAIBRO ROLICO DE MADEIRA TRATADA, D = 4 A 7 CM, H = 3,00 M, EM EUCALIPTO OU EQUIVALENTE DA REGIAO</t>
  </si>
  <si>
    <t>MO sem LS =&gt;</t>
  </si>
  <si>
    <t>LS =&gt;</t>
  </si>
  <si>
    <t>MO com LS =&gt;</t>
  </si>
  <si>
    <t>Valor do BDI =&gt;</t>
  </si>
  <si>
    <t>Valor com BDI =&gt;</t>
  </si>
  <si>
    <t>Serviços Iniciais de Obras Civis</t>
  </si>
  <si>
    <t>DESCRIÇÃO</t>
  </si>
  <si>
    <t xml:space="preserve"> 88264 </t>
  </si>
  <si>
    <t>ELETRICISTA COM ENCARGOS COMPLEMENTARES</t>
  </si>
  <si>
    <t>Conversão InfoWOrca</t>
  </si>
  <si>
    <t xml:space="preserve"> 88309 </t>
  </si>
  <si>
    <t>PEDREIRO COM ENCARGOS COMPLEMENTARES</t>
  </si>
  <si>
    <t>POLIMENTO DE PISO CIMENTADO - R1</t>
  </si>
  <si>
    <t>Pisos : Cimentados, em Concreto Simples, tipo Tech-Stone e de Alta Resistência</t>
  </si>
  <si>
    <t xml:space="preserve"> 8704 </t>
  </si>
  <si>
    <t>POLIMENTO DE PISO</t>
  </si>
  <si>
    <t>Serviços</t>
  </si>
  <si>
    <t xml:space="preserve"> 88315 </t>
  </si>
  <si>
    <t>SERRALHEIRO COM ENCARGOS COMPLEMENTARES</t>
  </si>
  <si>
    <t xml:space="preserve"> 88317 </t>
  </si>
  <si>
    <t>SOLDADOR COM ENCARGOS COMPLEMENTARES</t>
  </si>
  <si>
    <t xml:space="preserve"> 258 </t>
  </si>
  <si>
    <t>BARRA CHATA DE FERRO 2" X 1/4" (2,53 KG/M)</t>
  </si>
  <si>
    <t>m</t>
  </si>
  <si>
    <t xml:space="preserve"> 4370 </t>
  </si>
  <si>
    <t>PERFIL AÇO, CANTONEIRA ABAS IGUAIS - 2 1/2" X 3/16" (4,57 KG/M)</t>
  </si>
  <si>
    <t>kg</t>
  </si>
  <si>
    <t xml:space="preserve"> 00010997 </t>
  </si>
  <si>
    <t>ELETRODO REVESTIDO AWS - E7018, DIAMETRO IGUAL A 4,00 MM</t>
  </si>
  <si>
    <t xml:space="preserve"> 00011948 </t>
  </si>
  <si>
    <t>PARAFUSO ZINCADO, SEXTAVADO, COM ROSCA SOBERBA, DIAMETRO 5/16", COMPRIMENTO 40 MM</t>
  </si>
  <si>
    <t xml:space="preserve"> 00010932 </t>
  </si>
  <si>
    <t>TELA DE ARAME GALVANIZADA QUADRANGULAR / LOSANGULAR, FIO 4,19 MM (8 BWG), MALHA 5 X 5 CM, H = 2 M</t>
  </si>
  <si>
    <t xml:space="preserve"> 88251 </t>
  </si>
  <si>
    <t>AUXILIAR DE SERRALHEIRO COM ENCARGOS COMPLEMENTARES</t>
  </si>
  <si>
    <t xml:space="preserve"> 00000367 </t>
  </si>
  <si>
    <t>AREIA GROSSA - POSTO JAZIDA/FORNECEDOR (RETIRADO NA JAZIDA, SEM TRANSPORTE)</t>
  </si>
  <si>
    <t xml:space="preserve"> 00013284 </t>
  </si>
  <si>
    <t>CIMENTO PORTLAND DE ALTO FORNO (AF) CP III-40</t>
  </si>
  <si>
    <t xml:space="preserve"> 012735 </t>
  </si>
  <si>
    <t>FECHADURA PARA PORTA DE ACO TETRA 063 HAGA</t>
  </si>
  <si>
    <t xml:space="preserve"> 008461 </t>
  </si>
  <si>
    <t>PORTA ABRIR 1 FL.PERFIS ACO DOBRADO FOSFATIZADO</t>
  </si>
  <si>
    <t>Louças e Metais Sanitários</t>
  </si>
  <si>
    <t xml:space="preserve"> 88267 </t>
  </si>
  <si>
    <t>ENCANADOR OU BOMBEIRO HIDRÁULICO COM ENCARGOS COMPLEMENTARES</t>
  </si>
  <si>
    <t xml:space="preserve"> 2384 </t>
  </si>
  <si>
    <t>VÁLVULA DE ESCOAMENTO PARA LAVATÓRIO, DECA 1602C OU SIMILAR</t>
  </si>
  <si>
    <t xml:space="preserve"> 2585 </t>
  </si>
  <si>
    <t>TAMPO/BANCADA DE GRANITO CINZA ANDORINHA, E=2CM</t>
  </si>
  <si>
    <t xml:space="preserve"> 7479 </t>
  </si>
  <si>
    <t>RODOPIA EM GRANITO CINZA ANDORINHA, L=10CM, E=2CM, COM ACABAMENTO ABOLEADO</t>
  </si>
  <si>
    <t xml:space="preserve"> 9964 </t>
  </si>
  <si>
    <t>PERFIL ALUMÍNIO, TUBO RETANGULAR 50,80MM X 25,40MM X 1,20MM (0,484KG/M)</t>
  </si>
  <si>
    <t xml:space="preserve"> 12051 </t>
  </si>
  <si>
    <t>TESTEIRA EM GRANITO CINZA ANDORINHA, L=4 CM (DE TOPO) - FORNECIMENTO E COLOCAÇÃO</t>
  </si>
  <si>
    <t xml:space="preserve"> 12056 </t>
  </si>
  <si>
    <t>RASGO EM BANCADA DE MÁRMORE OU GRANITO PARA COLACAÇÃO DE CUBA</t>
  </si>
  <si>
    <t xml:space="preserve"> 12057 </t>
  </si>
  <si>
    <t>FURO EM BANCADA DE MÁRMORE OU GRANITO PARA COLACAÇÃO DE TORNEIRA OU VÁLVULA</t>
  </si>
  <si>
    <t xml:space="preserve"> 00011683 </t>
  </si>
  <si>
    <t>ENGATE / RABICHO FLEXIVEL INOX 1/2 " X 30 CM</t>
  </si>
  <si>
    <t xml:space="preserve"> 00006136 </t>
  </si>
  <si>
    <t>SIFAO EM METAL CROMADO PARA PIA OU LAVATORIO, 1 X 1.1/2 "</t>
  </si>
  <si>
    <t xml:space="preserve"> 00020269 </t>
  </si>
  <si>
    <t>LAVATORIO / CUBA DE EMBUTIR, OVAL, DE LOUCA BRANCA, SEM LADRAO, DIMENSOES *50 X 35* CM (L X C)</t>
  </si>
  <si>
    <t xml:space="preserve"> 00013415 </t>
  </si>
  <si>
    <t>TORNEIRA CROMADA DE MESA PARA LAVATORIO, PADRAO POPULAR, 1/2 " OU 3/4 " (REF 1193)</t>
  </si>
  <si>
    <t>Fornecimento de Bombas e Válvulas de Pé</t>
  </si>
  <si>
    <t xml:space="preserve"> 591 </t>
  </si>
  <si>
    <t>CHAVE MAGNÉTICA P/MOTOR 3CV-220V</t>
  </si>
  <si>
    <t xml:space="preserve"> 00000731 </t>
  </si>
  <si>
    <t>BOMBA CENTRIFUGA MOTOR ELETRICO MONOFASICO 0,49 HP  BOCAIS 1" X 3/4", DIAMETRO DO ROTOR 110 MM, HM/Q: 6 M / 8,3 M3/H A 20 M / 1,2 M3/H</t>
  </si>
  <si>
    <t>Equipamento</t>
  </si>
  <si>
    <t xml:space="preserve"> 6456 </t>
  </si>
  <si>
    <t>CONCRETO ARMADO FCK=21,0MPA, USINADO, BOMBEADO, ADENSADO E LANÇADO, PARA USO GERAL, COM FORMAS PLANAS EM COMPENSADO RESINADO 12MM (05 USOS)</t>
  </si>
  <si>
    <t xml:space="preserve"> 000344 </t>
  </si>
  <si>
    <t>ACO CA 50 MEDIO (5,0MM A 25,0MM) (3/16" A 1")</t>
  </si>
  <si>
    <t xml:space="preserve"> 000200 </t>
  </si>
  <si>
    <t>PEDRA BRITADA #1 E 2</t>
  </si>
  <si>
    <t>Entrada em Baixa Tensão</t>
  </si>
  <si>
    <t xml:space="preserve"> 95 </t>
  </si>
  <si>
    <t>CONCRETO SIMPLES FABRICADO NA OBRA, FCK=13,5 MPA, LANÇADO E ADENSADO</t>
  </si>
  <si>
    <t>Alvenarias de Pedra e Concretos para Fundações</t>
  </si>
  <si>
    <t xml:space="preserve"> 128 </t>
  </si>
  <si>
    <t>LANÇAMENTO DE CONCRETO USINADO, BOMBEADO, EM PEÇAS ARMADAS DA SUPERESTRUTURA, INCLUSIVE COLOCAÇÃO, ADENSAMENTO E ACABAMENTO</t>
  </si>
  <si>
    <t>Concreto Simples</t>
  </si>
  <si>
    <t xml:space="preserve"> 2455 </t>
  </si>
  <si>
    <t>ALUGUEL DE CAMINHÃO GUINDAUTO 3,0 T ( M. BENZ - 1215 C/48- 143,0 HP</t>
  </si>
  <si>
    <t>h</t>
  </si>
  <si>
    <t xml:space="preserve"> 11655 </t>
  </si>
  <si>
    <t>POSTE CONCRETO DUPLO T (DT)  7/150</t>
  </si>
  <si>
    <t>Luminárias Externas</t>
  </si>
  <si>
    <t xml:space="preserve"> 1691 </t>
  </si>
  <si>
    <t>PARAFUSO METAL 2 1/2" X 12 P/ BUCHA S-10</t>
  </si>
  <si>
    <t xml:space="preserve"> 13524 </t>
  </si>
  <si>
    <t>REFLETOR SLIM  LED 200W DE POTÊNCIA, BRANCO FRIO, 6500K, AUTOVOLT, MARCA G-LIGHT OU SIMILAR</t>
  </si>
  <si>
    <t>Caixas de Passagem em alvenaria de tijolos maciços</t>
  </si>
  <si>
    <t xml:space="preserve"> 85 </t>
  </si>
  <si>
    <t>FORMA PLANA PARA FUNDAÇÕES, EM COMPENSADO RESINADO 12MM, 03 USOS</t>
  </si>
  <si>
    <t>Formas para Fundações</t>
  </si>
  <si>
    <t xml:space="preserve"> 126 </t>
  </si>
  <si>
    <t>CONCRETO SIMPLES FABRICADO NA OBRA, FCK=15 MPA, LANÇADO E ADENSADO</t>
  </si>
  <si>
    <t xml:space="preserve"> 141 </t>
  </si>
  <si>
    <t>AÇO CA - 60 Ø 4,2 A 9,5MM, INCLUSIVE CORTE, DOBRAGEM, MONTAGEM E COLOCACAO DE FERRAGENS NAS FORMAS, PARA SUPERESTRUTURAS E FUNDAÇÕES - R1</t>
  </si>
  <si>
    <t>Armaduras Convencionais</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</si>
  <si>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</si>
  <si>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</si>
  <si>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</si>
  <si>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</si>
  <si>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</si>
  <si>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Argamassas</t>
  </si>
  <si>
    <t xml:space="preserve"> 87894 </t>
  </si>
  <si>
    <t>CHAPISCO APLICADO EM ALVENARIA (SEM PRESENÇA DE VÃOS) E ESTRUTURAS DE CONCRETO DE FACHADA, COM COLHER DE PEDREIRO.  ARGAMASSA TRAÇO 1:3 COM PREPARO EM BETONEIRA 400L. AF_06/2014</t>
  </si>
  <si>
    <t>REVE - REVESTIMENTO E TRATAMENTO DE SUPERFÍCIES</t>
  </si>
  <si>
    <t>LOCAÇÃO DA OBRA</t>
  </si>
  <si>
    <t xml:space="preserve"> I1724 </t>
  </si>
  <si>
    <t>PREGO</t>
  </si>
  <si>
    <t xml:space="preserve"> I1691 </t>
  </si>
  <si>
    <t>PONTALETE / BARROTE DE 3"X3"</t>
  </si>
  <si>
    <t xml:space="preserve"> I2429 </t>
  </si>
  <si>
    <t>TABUA DE VIROLA DE 12"X 1"</t>
  </si>
  <si>
    <t xml:space="preserve"> 00000344 </t>
  </si>
  <si>
    <t>ARAME GALVANIZADO 16 BWG, D = 1,65MM (0,0166 KG/M)</t>
  </si>
  <si>
    <t xml:space="preserve"> 88278 </t>
  </si>
  <si>
    <t>MONTADOR DE ESTRUTURA METÁLICA COM ENCARGOS COMPLEMENTARES</t>
  </si>
  <si>
    <t xml:space="preserve"> I0824 </t>
  </si>
  <si>
    <t>COMPONENTES ESTRUTURAIS DE ACO</t>
  </si>
  <si>
    <t xml:space="preserve"> 4833 </t>
  </si>
  <si>
    <t>TELHA EM ALUMÍNIO, SIMPLES, ONDULADA, PRÉ-PINTADA E = 0,6 MM</t>
  </si>
  <si>
    <t xml:space="preserve"> 7696 </t>
  </si>
  <si>
    <t>MASSA 3M P/CALAFETAÇÃO</t>
  </si>
  <si>
    <t xml:space="preserve"> 7884 </t>
  </si>
  <si>
    <t>PARAFUSO COM ROSCA SOBERBA GALVANIZADO 110X8MM</t>
  </si>
  <si>
    <t>Telhamento</t>
  </si>
  <si>
    <t xml:space="preserve"> 10380 </t>
  </si>
  <si>
    <t>FIXAÇÃO (PARAFUSO E CONJUNTO VEDAÇÃO)  PARA TELHAS DE AÇO</t>
  </si>
  <si>
    <t xml:space="preserve"> 00025007 </t>
  </si>
  <si>
    <t>TELHA ONDULADA EM ACO ZINCADO, ALTURA DE 17 MM, ESPESSURA DE 0,50 MM, LARGURA UTIL DE APROXIMADAMENTE 985 MM, SEM PINTURA</t>
  </si>
  <si>
    <t>Pintura em Estrutura Metálica</t>
  </si>
  <si>
    <t xml:space="preserve"> 88312 </t>
  </si>
  <si>
    <t>PINTOR PARA TINTA EPÓXI COM ENCARGOS COMPLEMENTARES</t>
  </si>
  <si>
    <t xml:space="preserve"> 1891 </t>
  </si>
  <si>
    <t>PRIMER EPÓXI ZINCO</t>
  </si>
  <si>
    <t>l</t>
  </si>
  <si>
    <t xml:space="preserve"> 00005330 </t>
  </si>
  <si>
    <t>DILUENTE EPOXI</t>
  </si>
  <si>
    <t>QUADROS / CAIXAS</t>
  </si>
  <si>
    <t xml:space="preserve"> 88247 </t>
  </si>
  <si>
    <t>AUXILIAR DE ELETRICISTA COM ENCARGOS COMPLEMENTARES</t>
  </si>
  <si>
    <t xml:space="preserve"> I6129 </t>
  </si>
  <si>
    <t>QUADRO MEDIÇÃO PADRÃO COELCE (PADRÃO MUTIRÃO)</t>
  </si>
  <si>
    <t>BASES, CHAVES E DISJUNTORES</t>
  </si>
  <si>
    <t xml:space="preserve"> I8365 </t>
  </si>
  <si>
    <t>DISJUNTOR DIFERENCIAL DR-16A - 40A, 30MA</t>
  </si>
  <si>
    <t>OUTROS ELEMENTOS</t>
  </si>
  <si>
    <t xml:space="preserve"> I8442 </t>
  </si>
  <si>
    <t>DISPOSITIVO DE PROTEÇÃO CONTRA SURTOS DE TENSÃO - DPS'S - 40 KA/440V - FORNECIMENTO E INSTALAÇÃO</t>
  </si>
  <si>
    <t xml:space="preserve"> 3.8.2.7 </t>
  </si>
  <si>
    <t xml:space="preserve"> C0466 </t>
  </si>
  <si>
    <t>BRAÇADEIRA TIPO "D", METÁLICA ATE 3/4"</t>
  </si>
  <si>
    <t>CONEXÕES METÁLICAS</t>
  </si>
  <si>
    <t xml:space="preserve"> I0273 </t>
  </si>
  <si>
    <t>BRAÇADEIRA TIPO "D" , METALICA DE 1"</t>
  </si>
  <si>
    <t xml:space="preserve"> 3.8.2.9 </t>
  </si>
  <si>
    <t xml:space="preserve"> C0467 </t>
  </si>
  <si>
    <t>BRAÇADEIRA TIPO "D", METÁLICA ATE 1 1/2"</t>
  </si>
  <si>
    <t xml:space="preserve"> I0275 </t>
  </si>
  <si>
    <t>BRAÇADEIRA TIPO "D", METALICA DE 2"</t>
  </si>
  <si>
    <t xml:space="preserve"> 13292 </t>
  </si>
  <si>
    <t>REFLETOR SLIM LED 150W DE POTÊNCIA, BRANCO FRIO, 6500K, AUTOVOLT, MARCA G-LIGHT OU SIMILAR</t>
  </si>
  <si>
    <t>Urbanização de Parques e Praças</t>
  </si>
  <si>
    <t xml:space="preserve"> 1803 </t>
  </si>
  <si>
    <t>PORTA CADEADO MÉDIO</t>
  </si>
  <si>
    <t xml:space="preserve"> 3438 </t>
  </si>
  <si>
    <t>TELA DE AÇO GALVANIZADO, FIO 12 BWG, MALHA 1", ONDULADA, QUADRADA, SEM REVESTIMENTO</t>
  </si>
  <si>
    <t xml:space="preserve"> 4221 </t>
  </si>
  <si>
    <t>PERFIL AÇO, CANTONEIRA ABAS IGUAIS - 1/2" X 1/8" (0,55 KG/M)</t>
  </si>
  <si>
    <t xml:space="preserve"> 4222 </t>
  </si>
  <si>
    <t>PERFIL AÇO, CANTONEIRA ABAS IGUAIS - 3/4" X 1/8" (0,87 KG/M)</t>
  </si>
  <si>
    <t xml:space="preserve"> 4224 </t>
  </si>
  <si>
    <t>DOBRADIÇA DE FERRO ZINCADO 2 1/2"</t>
  </si>
  <si>
    <t>Pára-raios</t>
  </si>
  <si>
    <t xml:space="preserve"> 9326 </t>
  </si>
  <si>
    <t>CAIXA DE EQUALIZAÇÃO P/ATERRAMENTO 20X20X10CM DE SOBREPOR P/11 TERMINAIS DE PRESSÃO C/BARRAMENTO (PÁRA-RAIO)</t>
  </si>
  <si>
    <t>FIOS, CABOS E ACESSÓRIOS</t>
  </si>
  <si>
    <t xml:space="preserve"> I2076 </t>
  </si>
  <si>
    <t>TERMINAL PRESSÃO P/CABO  35MM2</t>
  </si>
  <si>
    <t xml:space="preserve"> 11379 </t>
  </si>
  <si>
    <t xml:space="preserve"> 1877 </t>
  </si>
  <si>
    <t>POSTE OFICIAL PARA VOLEI EM AÇO GALVANIZADO D=3", C/ESTICADOR E CATRACA (COD.3008)</t>
  </si>
  <si>
    <t xml:space="preserve"> 1932 </t>
  </si>
  <si>
    <t>REDE VOLEI EM NYLON, PROFISSIONAL, LONA EM PVC, C/MEDIDOR ALTURA (COD.2006P)</t>
  </si>
  <si>
    <t xml:space="preserve"> 80 </t>
  </si>
  <si>
    <t>FORMA PLANA PARA FUNDAÇÕES, EM COMPENSADO RESINADO 12MM, 02 USOS</t>
  </si>
  <si>
    <t xml:space="preserve"> 102487 </t>
  </si>
  <si>
    <t>CONCRETO CICLÓPICO FCK = 15MPA, 30% PEDRA DE MÃO EM VOLUME REAL, INCLUSIVE LANÇAMENTO. AF_05/2021</t>
  </si>
  <si>
    <t xml:space="preserve"> 8904 </t>
  </si>
  <si>
    <t>MÁQUINA DE SOLDA ELÉTRICA</t>
  </si>
  <si>
    <t xml:space="preserve"> 13424 </t>
  </si>
  <si>
    <t>ROLDANA DE AÇO, COM ROLAMENTO, Ø =30MM</t>
  </si>
  <si>
    <t xml:space="preserve"> 00011002 </t>
  </si>
  <si>
    <t>ELETRODO REVESTIDO AWS - E6013, DIAMETRO IGUAL A 2,50 MM</t>
  </si>
  <si>
    <t xml:space="preserve"> 00021012 </t>
  </si>
  <si>
    <t>TUBO ACO GALVANIZADO COM COSTURA, CLASSE LEVE, DN 40 MM ( 1 1/2"),  E = 3,00 MM,  *3,48* KG/M (NBR 5580)</t>
  </si>
  <si>
    <t xml:space="preserve"> 00021013 </t>
  </si>
  <si>
    <t>TUBO ACO GALVANIZADO COM COSTURA, CLASSE LEVE, DN 50 MM ( 2"),  E = 3,00 MM,  *4,40* KG/M (NBR 5580)</t>
  </si>
  <si>
    <t xml:space="preserve"> 124 </t>
  </si>
  <si>
    <t>CONCRETO SIMPLES FABRICADO NA OBRA, FCK=13,5 MPA (B1/B2), SEM LANÇAMENTO E ADENSAMENTO</t>
  </si>
  <si>
    <t xml:space="preserve"> 9459 </t>
  </si>
  <si>
    <t>ESCADA HORIZONTAL EM TUBO DE FERRO GALV. Ø=2", DIM. 0,80 X 2,00 X 2,00M, SERGIPARK OU SIMILAR</t>
  </si>
  <si>
    <t xml:space="preserve"> 9462 </t>
  </si>
  <si>
    <t>PRANCHA ABDOMINAL EM TUBO DE FERRO GALVANIZADO DE 1 1/2" E PRANCHÃO EM MADEIRA,  REF. SERGIPARK OU SIMILAR</t>
  </si>
  <si>
    <t xml:space="preserve"> 9437 </t>
  </si>
  <si>
    <t>EQUIPAMENTO DE GINÁSTICA - ALONGADOR COM 03 ALTURAS - GALVANIZADO</t>
  </si>
  <si>
    <t xml:space="preserve"> 9460 </t>
  </si>
  <si>
    <t>BARRA FIXA EM TUBO DE FERRO GALV. Ø=2", CONJUNTO COM 03 UNIDADES, SERGIPARK OU SIMILAR</t>
  </si>
  <si>
    <t>Mobiliário</t>
  </si>
  <si>
    <t xml:space="preserve"> 2509 </t>
  </si>
  <si>
    <t>BANCO DE MADEIRA DE LEI SEM ENCOSTO, TIPO SUECO, MEDINDO 45X45X300CM, NATURAL (SEM VERNIZ)</t>
  </si>
  <si>
    <t xml:space="preserve"> 5.15 </t>
  </si>
  <si>
    <t>PLACA DE INAUGURAÇÃO DE OBRA EM ALUMÍNIO 0,50 X 0,70 M</t>
  </si>
  <si>
    <t xml:space="preserve"> 87298 </t>
  </si>
  <si>
    <t>ARGAMASSA TRAÇO 1:3 (EM VOLUME DE CIMENTO E AREIA MÉDIA ÚMIDA) PARA CONTRAPISO, PREPARO MECÂNICO COM BETONEIRA 400 L. AF_08/2019</t>
  </si>
  <si>
    <t xml:space="preserve"> 1772 </t>
  </si>
  <si>
    <t>PLACA DE INAUGURAÇÃO EM ALUMÍNIO FUNDIDO MEDINDO 0,50 X 0,70 M PLACA DE INAUGURAÇÃO DE OBRA EM ALUMÍNIO MEDINDO 0,50 X 0,70M</t>
  </si>
  <si>
    <t>Composições Auxiliares</t>
  </si>
  <si>
    <t xml:space="preserve"> 3308 </t>
  </si>
  <si>
    <t>ARGAMASSA EM VOLUME - CIMENTO, CAL E AREIA TRAÇO T-5 (1:2:8) - 1 SACO CIMENTO 50 KG / 2 SACOS CAL 20 KG / 8 PADIOLAS DE AREIA DIM 0.35 X 0.45 X 0.13 M - CONFECÇÃO MECÂNICA E TRANSPORTE</t>
  </si>
  <si>
    <t xml:space="preserve"> 00007258 </t>
  </si>
  <si>
    <t>TIJOLO CERAMICO MACICO COMUM *5 X 10 X 20* CM (L X A X C)</t>
  </si>
  <si>
    <t xml:space="preserve"> 00001106 </t>
  </si>
  <si>
    <t>CAL HIDRATADA CH-I PARA ARGAMASSAS</t>
  </si>
  <si>
    <t xml:space="preserve"> 00001379 </t>
  </si>
  <si>
    <t>CIMENTO PORTLAND COMPOSTO CP II-32</t>
  </si>
  <si>
    <t xml:space="preserve"> 140 </t>
  </si>
  <si>
    <t>AÇO CA - 50 Ø 6,3 A 12,5MM, INCLUSIVE CORTE, DOBRAGEM, MONTAGEM E COLOCACAO DE FERRAGENS NAS FORMAS, PARA SUPERESTRUTURAS E FUNDAÇÕES - R1</t>
  </si>
  <si>
    <t xml:space="preserve"> 88245 </t>
  </si>
  <si>
    <t>ARMADOR COM ENCARGOS COMPLEMENTARES</t>
  </si>
  <si>
    <t xml:space="preserve"> 81 </t>
  </si>
  <si>
    <t>AÇO CA-50   6,3 A 12,5 MM</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</si>
  <si>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</si>
  <si>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</si>
  <si>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</si>
  <si>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</si>
  <si>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00039315 </t>
  </si>
  <si>
    <t>ESPACADOR / DISTANCIADOR TIPO GARRA DUPLA, EM PLASTICO, COBRIMENTO *20* MM, PARA FERRAGENS DE LAJES E FUNDO DE VIGAS</t>
  </si>
  <si>
    <t xml:space="preserve"> 82 </t>
  </si>
  <si>
    <t>AÇO CA-60   4,2 A 9,5 MM</t>
  </si>
  <si>
    <t xml:space="preserve"> 116 </t>
  </si>
  <si>
    <t>FORMA PLANA PARA ESTRUTURAS, EM COMPENSADO RESINADO DE 12MM, 05 USOS, INCLUSIVE ESCORAMENTO - REVISADA 07..2015</t>
  </si>
  <si>
    <t>Formas</t>
  </si>
  <si>
    <t xml:space="preserve"> 127 </t>
  </si>
  <si>
    <t>CONCRETO SIMPLES USINADO FCK=21MPA, BOMBEADO, LANÇADO E ADENSADO EM SUPERESTRUTURA</t>
  </si>
  <si>
    <t xml:space="preserve"> 00004721 </t>
  </si>
  <si>
    <t>PEDRA BRITADA N. 1 (9,5 A 19 MM) POSTO PEDREIRA/FORNECEDOR, SEM FRETE</t>
  </si>
  <si>
    <t xml:space="preserve"> 00004718 </t>
  </si>
  <si>
    <t>PEDRA BRITADA N. 2 (19 A 38 MM) POSTO PEDREIRA/FORNECEDOR, SEM FRETE</t>
  </si>
  <si>
    <t xml:space="preserve"> 7692 </t>
  </si>
  <si>
    <t>LANÇAMENTO DE CONCRETO SIMPLES FABRICADO NA OBRA, INCLUSIVE ADENSAMENTO E ACABAMENTO EM PEÇAS DA SUPERESTRUTURA</t>
  </si>
  <si>
    <t xml:space="preserve"> 125 </t>
  </si>
  <si>
    <t>CONCRETO SIMPLES FCK= 15 MPA (B1/B2), FABRICADO NA OBRA, SEM LANÇAMENTO E ADENSAMENTO</t>
  </si>
  <si>
    <t xml:space="preserve"> 00034492 </t>
  </si>
  <si>
    <t>CONCRETO USINADO BOMBEAVEL, CLASSE DE RESISTENCIA C20, COM BRITA 0 E 1, SLUMP = 100 +/- 20 MM, EXCLUI SERVICO DE BOMBEAMENTO (NBR 8953)</t>
  </si>
  <si>
    <t xml:space="preserve"> 00025950 </t>
  </si>
  <si>
    <t>SERVICO DE BOMBEAMENTO DE CONCRETO COM CONSUMO MINIMO DE 40 M3</t>
  </si>
  <si>
    <t xml:space="preserve"> 630 </t>
  </si>
  <si>
    <t>COMPENSADO RESINADO 12MM - MADEIRIT OU SIMILAR</t>
  </si>
  <si>
    <t xml:space="preserve"> 1569 </t>
  </si>
  <si>
    <t>MADEIRA MISTA SERRADA (BARROTE) 6 X 6CM - 0,0036 M3/M (ANGELIM, LOURO)</t>
  </si>
  <si>
    <t xml:space="preserve"> 00043130 </t>
  </si>
  <si>
    <t>ARAME GALVANIZADO 12 BWG, D = 2,76 MM (0,048 KG/M) OU 14 BWG, D = 2,11 MM (0,026 KG/M)</t>
  </si>
  <si>
    <t xml:space="preserve"> 00002692 </t>
  </si>
  <si>
    <t>DESMOLDANTE PROTETOR PARA FORMAS DE MADEIRA, DE BASE OLEOSA EMULSIONADA EM AGUA</t>
  </si>
  <si>
    <t xml:space="preserve"> 00005068 </t>
  </si>
  <si>
    <t>PREGO DE ACO POLIDO COM CABECA 17 X 21 (2 X 11)</t>
  </si>
  <si>
    <t xml:space="preserve"> 00005069 </t>
  </si>
  <si>
    <t>PREGO DE ACO POLIDO COM CABECA 17 X 27 (2 1/2 X 11)</t>
  </si>
  <si>
    <t xml:space="preserve"> 00004509 </t>
  </si>
  <si>
    <t>SARRAFO *2,5 X 10* CM EM PINUS, MISTA OU EQUIVALENTE DA REGIAO - BRUTA</t>
  </si>
  <si>
    <t xml:space="preserve"> 00006193 </t>
  </si>
  <si>
    <t>TABUA  NAO  APARELHADA  *2,5 X 20* CM, EM MACARANDUBA, ANGELIM OU EQUIVALENTE DA REGIAO - BRUTA</t>
  </si>
  <si>
    <t xml:space="preserve"> 00005067 </t>
  </si>
  <si>
    <t>PREGO DE ACO POLIDO COM CABECA 16 X 24 (2 1/4 X 12)</t>
  </si>
  <si>
    <t xml:space="preserve">_______________________________________________________________
</t>
  </si>
  <si>
    <t xml:space="preserve"> 3.8.2.8 </t>
  </si>
  <si>
    <t>BRAÇADEIRA TIPO "D", METÁLICA ATE 1"</t>
  </si>
  <si>
    <t xml:space="preserve"> 3.8.2.10 </t>
  </si>
  <si>
    <t xml:space="preserve"> 92695 </t>
  </si>
  <si>
    <t>LUVA DE AÇO GALVANIZADO 3/4"</t>
  </si>
  <si>
    <t xml:space="preserve"> 3.8.2.11 </t>
  </si>
  <si>
    <t xml:space="preserve"> 92662 </t>
  </si>
  <si>
    <t>LUVA DE AÇO GALVANIZADO 1 1/2"</t>
  </si>
  <si>
    <t>Placa de inauguração de obra em alumínio 0,50 x 0,70 m</t>
  </si>
  <si>
    <t>NOVECENTOS E CINQUENTA MIL, SEISSENTOS E SETENTA E OITO REAIS E NOVENTA E DOIS CENTAVOS</t>
  </si>
  <si>
    <t>Total Por Etapa</t>
  </si>
  <si>
    <t>30 DIAS</t>
  </si>
  <si>
    <t>60 DIAS</t>
  </si>
  <si>
    <t>90 DIAS</t>
  </si>
  <si>
    <t>120 DIAS</t>
  </si>
  <si>
    <t>150 DIAS</t>
  </si>
  <si>
    <t>180 DIAS</t>
  </si>
  <si>
    <t>210 DIAS</t>
  </si>
  <si>
    <t>240 DIAS</t>
  </si>
  <si>
    <t xml:space="preserve"> 100,00%
 10.953,10</t>
  </si>
  <si>
    <t xml:space="preserve"> 100,00%
 213.738,53</t>
  </si>
  <si>
    <t xml:space="preserve"> 20,00%
 42.747,71</t>
  </si>
  <si>
    <t xml:space="preserve"> 100,00%
 637.909,85</t>
  </si>
  <si>
    <t xml:space="preserve"> 12,50%
 79.738,73</t>
  </si>
  <si>
    <t xml:space="preserve"> 100,00%
 39.249,60</t>
  </si>
  <si>
    <t xml:space="preserve"> 100,00%
 48.827,84</t>
  </si>
  <si>
    <t>Porcentagem</t>
  </si>
  <si>
    <t xml:space="preserve"> 13,67%</t>
  </si>
  <si>
    <t xml:space="preserve"> 12,88%</t>
  </si>
  <si>
    <t xml:space="preserve"> 8,39%</t>
  </si>
  <si>
    <t xml:space="preserve"> 13,52%</t>
  </si>
  <si>
    <t>Custo</t>
  </si>
  <si>
    <t xml:space="preserve"> 129.941,43</t>
  </si>
  <si>
    <t xml:space="preserve"> 122.486,44</t>
  </si>
  <si>
    <t xml:space="preserve"> 79.738,73</t>
  </si>
  <si>
    <t xml:space="preserve"> 128.566,57</t>
  </si>
  <si>
    <t>Porcentagem Acumulado</t>
  </si>
  <si>
    <t xml:space="preserve"> 26,55%</t>
  </si>
  <si>
    <t xml:space="preserve"> 39,44%</t>
  </si>
  <si>
    <t xml:space="preserve"> 52,32%</t>
  </si>
  <si>
    <t xml:space="preserve"> 65,2%</t>
  </si>
  <si>
    <t xml:space="preserve"> 78,09%</t>
  </si>
  <si>
    <t xml:space="preserve"> 86,48%</t>
  </si>
  <si>
    <t xml:space="preserve"> 100,0%</t>
  </si>
  <si>
    <t>Custo Acumulado</t>
  </si>
  <si>
    <t xml:space="preserve"> 252.427,86</t>
  </si>
  <si>
    <t xml:space="preserve"> 374.914,30</t>
  </si>
  <si>
    <t xml:space="preserve"> 497.400,74</t>
  </si>
  <si>
    <t xml:space="preserve"> 619.887,18</t>
  </si>
  <si>
    <t xml:space="preserve"> 742.373,61</t>
  </si>
  <si>
    <t xml:space="preserve"> 822.112,34</t>
  </si>
  <si>
    <t xml:space="preserve"> 950.678,92</t>
  </si>
  <si>
    <t>Curva ABC de Serviços</t>
  </si>
  <si>
    <t>Valor  Unit</t>
  </si>
  <si>
    <t>Peso Acumulado (%)</t>
  </si>
  <si>
    <t>COBE - COBERTURA</t>
  </si>
  <si>
    <t xml:space="preserve"> 11.245,0</t>
  </si>
  <si>
    <t xml:space="preserve"> 16,86</t>
  </si>
  <si>
    <t xml:space="preserve"> 189.590,70</t>
  </si>
  <si>
    <t xml:space="preserve"> 25,19</t>
  </si>
  <si>
    <t xml:space="preserve"> 997,29</t>
  </si>
  <si>
    <t xml:space="preserve"> 141,52</t>
  </si>
  <si>
    <t xml:space="preserve"> 141.136,48</t>
  </si>
  <si>
    <t xml:space="preserve"> 18,75</t>
  </si>
  <si>
    <t xml:space="preserve"> 43,94</t>
  </si>
  <si>
    <t xml:space="preserve"> 92393 </t>
  </si>
  <si>
    <t>PAVI - PAVIMENTAÇÃO</t>
  </si>
  <si>
    <t xml:space="preserve"> 715,12</t>
  </si>
  <si>
    <t xml:space="preserve"> 58,38</t>
  </si>
  <si>
    <t xml:space="preserve"> 41.748,70</t>
  </si>
  <si>
    <t xml:space="preserve"> 5,55</t>
  </si>
  <si>
    <t xml:space="preserve"> 49,49</t>
  </si>
  <si>
    <t xml:space="preserve"> 315,4</t>
  </si>
  <si>
    <t xml:space="preserve"> 78,86</t>
  </si>
  <si>
    <t xml:space="preserve"> 24.872,44</t>
  </si>
  <si>
    <t xml:space="preserve"> 3,30</t>
  </si>
  <si>
    <t xml:space="preserve"> 52,79</t>
  </si>
  <si>
    <t>PINT - PINTURAS</t>
  </si>
  <si>
    <t xml:space="preserve"> 17,26</t>
  </si>
  <si>
    <t xml:space="preserve"> 17.213,22</t>
  </si>
  <si>
    <t xml:space="preserve"> 2,29</t>
  </si>
  <si>
    <t xml:space="preserve"> 55,08</t>
  </si>
  <si>
    <t>PARE - PAREDES/PAINEIS</t>
  </si>
  <si>
    <t xml:space="preserve"> 119,08</t>
  </si>
  <si>
    <t xml:space="preserve"> 106,09</t>
  </si>
  <si>
    <t xml:space="preserve"> 12.633,19</t>
  </si>
  <si>
    <t xml:space="preserve"> 1,68</t>
  </si>
  <si>
    <t xml:space="preserve"> 56,76</t>
  </si>
  <si>
    <t xml:space="preserve"> 95,7</t>
  </si>
  <si>
    <t xml:space="preserve"> 115,68</t>
  </si>
  <si>
    <t xml:space="preserve"> 11.070,57</t>
  </si>
  <si>
    <t xml:space="preserve"> 1,47</t>
  </si>
  <si>
    <t xml:space="preserve"> 58,23</t>
  </si>
  <si>
    <t xml:space="preserve"> 22,08</t>
  </si>
  <si>
    <t xml:space="preserve"> 457,02</t>
  </si>
  <si>
    <t xml:space="preserve"> 10.091,00</t>
  </si>
  <si>
    <t xml:space="preserve"> 1,34</t>
  </si>
  <si>
    <t xml:space="preserve"> 59,57</t>
  </si>
  <si>
    <t xml:space="preserve"> 301,08</t>
  </si>
  <si>
    <t xml:space="preserve"> 33,13</t>
  </si>
  <si>
    <t xml:space="preserve"> 9.974,78</t>
  </si>
  <si>
    <t xml:space="preserve"> 1,33</t>
  </si>
  <si>
    <t xml:space="preserve"> 60,90</t>
  </si>
  <si>
    <t>Refletor Slim LED 150W de potência, branco Frio, 6500k, Autovolt, marca G-light ou similar - Rev 01</t>
  </si>
  <si>
    <t xml:space="preserve"> 20,0</t>
  </si>
  <si>
    <t xml:space="preserve"> 473,37</t>
  </si>
  <si>
    <t xml:space="preserve"> 9.467,40</t>
  </si>
  <si>
    <t xml:space="preserve"> 1,26</t>
  </si>
  <si>
    <t xml:space="preserve"> 62,15</t>
  </si>
  <si>
    <t>INEL - INSTALAÇÃO ELÉTRICA/ELETRIFICAÇÃO E ILUMINAÇÃO EXTERNA</t>
  </si>
  <si>
    <t xml:space="preserve"> 120,0</t>
  </si>
  <si>
    <t xml:space="preserve"> 74,65</t>
  </si>
  <si>
    <t xml:space="preserve"> 8.958,00</t>
  </si>
  <si>
    <t xml:space="preserve"> 1,19</t>
  </si>
  <si>
    <t xml:space="preserve"> 63,34</t>
  </si>
  <si>
    <t xml:space="preserve"> 485,0</t>
  </si>
  <si>
    <t xml:space="preserve"> 18,38</t>
  </si>
  <si>
    <t xml:space="preserve"> 8.914,30</t>
  </si>
  <si>
    <t xml:space="preserve"> 1,18</t>
  </si>
  <si>
    <t xml:space="preserve"> 64,53</t>
  </si>
  <si>
    <t xml:space="preserve"> 528,27</t>
  </si>
  <si>
    <t xml:space="preserve"> 16,72</t>
  </si>
  <si>
    <t xml:space="preserve"> 8.832,67</t>
  </si>
  <si>
    <t xml:space="preserve"> 1,17</t>
  </si>
  <si>
    <t xml:space="preserve"> 65,70</t>
  </si>
  <si>
    <t>URBA - URBANIZAÇÃO</t>
  </si>
  <si>
    <t xml:space="preserve"> 651,2</t>
  </si>
  <si>
    <t xml:space="preserve"> 13,15</t>
  </si>
  <si>
    <t xml:space="preserve"> 8.563,28</t>
  </si>
  <si>
    <t xml:space="preserve"> 1,14</t>
  </si>
  <si>
    <t xml:space="preserve"> 66,84</t>
  </si>
  <si>
    <t>Refletor Slim LED 200W de potência, branco Frio, 6500k, Autovolt, marca G-light ou similar</t>
  </si>
  <si>
    <t xml:space="preserve"> 12,0</t>
  </si>
  <si>
    <t xml:space="preserve"> 702,57</t>
  </si>
  <si>
    <t xml:space="preserve"> 8.430,84</t>
  </si>
  <si>
    <t xml:space="preserve"> 1,12</t>
  </si>
  <si>
    <t xml:space="preserve"> 67,96</t>
  </si>
  <si>
    <t xml:space="preserve"> 243,61</t>
  </si>
  <si>
    <t xml:space="preserve"> 34,23</t>
  </si>
  <si>
    <t xml:space="preserve"> 8.338,77</t>
  </si>
  <si>
    <t xml:space="preserve"> 1,11</t>
  </si>
  <si>
    <t xml:space="preserve"> 69,07</t>
  </si>
  <si>
    <t>EXECUÇÃO DE PASSEIO (CALÇADA) OU PISO DE CONCRETO COM CONCRETO MOLDADO IN LOCO, FEITO EM OBRA, ACABAMENTO CONVENCIONAL, ESPESSURA 8 CM, ARMADO. AF_07/2016</t>
  </si>
  <si>
    <t>PISO - PISOS</t>
  </si>
  <si>
    <t xml:space="preserve"> 82,32</t>
  </si>
  <si>
    <t xml:space="preserve"> 95,36</t>
  </si>
  <si>
    <t xml:space="preserve"> 7.850,03</t>
  </si>
  <si>
    <t xml:space="preserve"> 1,04</t>
  </si>
  <si>
    <t xml:space="preserve"> 70,11</t>
  </si>
  <si>
    <t>Polimento de piso cimentado - R1</t>
  </si>
  <si>
    <t xml:space="preserve"> 519,01</t>
  </si>
  <si>
    <t xml:space="preserve"> 15,00</t>
  </si>
  <si>
    <t xml:space="preserve"> 7.785,15</t>
  </si>
  <si>
    <t xml:space="preserve"> 1,03</t>
  </si>
  <si>
    <t xml:space="preserve"> 71,14</t>
  </si>
  <si>
    <t xml:space="preserve"> 475,12</t>
  </si>
  <si>
    <t xml:space="preserve"> 14,07</t>
  </si>
  <si>
    <t xml:space="preserve"> 6.684,93</t>
  </si>
  <si>
    <t xml:space="preserve"> 0,89</t>
  </si>
  <si>
    <t xml:space="preserve"> 72,03</t>
  </si>
  <si>
    <t xml:space="preserve"> 13,56</t>
  </si>
  <si>
    <t xml:space="preserve"> 6.442,62</t>
  </si>
  <si>
    <t xml:space="preserve"> 0,86</t>
  </si>
  <si>
    <t xml:space="preserve"> 72,89</t>
  </si>
  <si>
    <t xml:space="preserve"> 111,2</t>
  </si>
  <si>
    <t xml:space="preserve"> 57,69</t>
  </si>
  <si>
    <t xml:space="preserve"> 6.415,12</t>
  </si>
  <si>
    <t xml:space="preserve"> 0,85</t>
  </si>
  <si>
    <t xml:space="preserve"> 73,74</t>
  </si>
  <si>
    <t>Portao em tela arame galvanizado n.12 malha 2" e moldura em tubos de aco com duas folhas de abrir, incluso ferragens</t>
  </si>
  <si>
    <t xml:space="preserve"> 9,41</t>
  </si>
  <si>
    <t xml:space="preserve"> 670,20</t>
  </si>
  <si>
    <t xml:space="preserve"> 6.306,58</t>
  </si>
  <si>
    <t xml:space="preserve"> 0,84</t>
  </si>
  <si>
    <t xml:space="preserve"> 74,58</t>
  </si>
  <si>
    <t xml:space="preserve"> 285,23</t>
  </si>
  <si>
    <t xml:space="preserve"> 20,83</t>
  </si>
  <si>
    <t xml:space="preserve"> 5.941,34</t>
  </si>
  <si>
    <t xml:space="preserve"> 0,79</t>
  </si>
  <si>
    <t xml:space="preserve"> 75,37</t>
  </si>
  <si>
    <t xml:space="preserve"> 305,18</t>
  </si>
  <si>
    <t xml:space="preserve"> 19,16</t>
  </si>
  <si>
    <t xml:space="preserve"> 5.847,24</t>
  </si>
  <si>
    <t xml:space="preserve"> 0,78</t>
  </si>
  <si>
    <t xml:space="preserve"> 76,14</t>
  </si>
  <si>
    <t xml:space="preserve"> 206,4</t>
  </si>
  <si>
    <t xml:space="preserve"> 28,24</t>
  </si>
  <si>
    <t xml:space="preserve"> 5.828,73</t>
  </si>
  <si>
    <t xml:space="preserve"> 0,77</t>
  </si>
  <si>
    <t xml:space="preserve"> 76,92</t>
  </si>
  <si>
    <t xml:space="preserve"> 300,23</t>
  </si>
  <si>
    <t xml:space="preserve"> 19,01</t>
  </si>
  <si>
    <t xml:space="preserve"> 5.707,37</t>
  </si>
  <si>
    <t xml:space="preserve"> 0,76</t>
  </si>
  <si>
    <t xml:space="preserve"> 77,68</t>
  </si>
  <si>
    <t xml:space="preserve"> 2.233,04</t>
  </si>
  <si>
    <t xml:space="preserve"> 2,54</t>
  </si>
  <si>
    <t xml:space="preserve"> 5.671,92</t>
  </si>
  <si>
    <t xml:space="preserve"> 0,75</t>
  </si>
  <si>
    <t xml:space="preserve"> 78,43</t>
  </si>
  <si>
    <t xml:space="preserve"> 92,0</t>
  </si>
  <si>
    <t xml:space="preserve"> 61,59</t>
  </si>
  <si>
    <t xml:space="preserve"> 5.666,28</t>
  </si>
  <si>
    <t xml:space="preserve"> 79,18</t>
  </si>
  <si>
    <t xml:space="preserve"> 30,0</t>
  </si>
  <si>
    <t xml:space="preserve"> 180,53</t>
  </si>
  <si>
    <t xml:space="preserve"> 5.415,90</t>
  </si>
  <si>
    <t xml:space="preserve"> 0,72</t>
  </si>
  <si>
    <t xml:space="preserve"> 79,90</t>
  </si>
  <si>
    <t xml:space="preserve"> 17,66</t>
  </si>
  <si>
    <t xml:space="preserve"> 5.317,07</t>
  </si>
  <si>
    <t xml:space="preserve"> 0,71</t>
  </si>
  <si>
    <t xml:space="preserve"> 80,61</t>
  </si>
  <si>
    <t xml:space="preserve"> 9,26</t>
  </si>
  <si>
    <t xml:space="preserve"> 532,72</t>
  </si>
  <si>
    <t xml:space="preserve"> 4.932,98</t>
  </si>
  <si>
    <t xml:space="preserve"> 0,66</t>
  </si>
  <si>
    <t xml:space="preserve"> 81,27</t>
  </si>
  <si>
    <t xml:space="preserve"> 730,0</t>
  </si>
  <si>
    <t xml:space="preserve"> 6,41</t>
  </si>
  <si>
    <t xml:space="preserve"> 4.679,30</t>
  </si>
  <si>
    <t xml:space="preserve"> 0,62</t>
  </si>
  <si>
    <t xml:space="preserve"> 81,89</t>
  </si>
  <si>
    <t>DROP - DRENAGEM/OBRAS DE CONTENÇÃO / POÇOS DE VISITA E CAIXAS</t>
  </si>
  <si>
    <t xml:space="preserve"> 102,33</t>
  </si>
  <si>
    <t xml:space="preserve"> 45,35</t>
  </si>
  <si>
    <t xml:space="preserve"> 4.640,66</t>
  </si>
  <si>
    <t xml:space="preserve"> 82,50</t>
  </si>
  <si>
    <t>KIT DE PORTA DE MADEIRA PARA PINTURA, SEMI-OCA (LEVE OU MÉDIA), PADRÃO MÉDIO, 60X210CM, ESPESSURA DE 3,5CM, ITENS INCLUSOS: DOBRADIÇAS, MONTAGEM E INSTALAÇÃO DO BATENTE, SEM FECHADURA - FORNECIMENTO E INSTALAÇÃO. AF_12/2019</t>
  </si>
  <si>
    <t>ESQV - ESQUADRIAS/FERRAGENS/VIDROS</t>
  </si>
  <si>
    <t xml:space="preserve"> 8,0</t>
  </si>
  <si>
    <t xml:space="preserve"> 571,40</t>
  </si>
  <si>
    <t xml:space="preserve"> 4.571,20</t>
  </si>
  <si>
    <t xml:space="preserve"> 0,61</t>
  </si>
  <si>
    <t xml:space="preserve"> 83,11</t>
  </si>
  <si>
    <t xml:space="preserve"> 745,03</t>
  </si>
  <si>
    <t xml:space="preserve"> 6,11</t>
  </si>
  <si>
    <t xml:space="preserve"> 4.552,13</t>
  </si>
  <si>
    <t xml:space="preserve"> 0,60</t>
  </si>
  <si>
    <t xml:space="preserve"> 83,72</t>
  </si>
  <si>
    <t xml:space="preserve"> 1.129,92</t>
  </si>
  <si>
    <t xml:space="preserve"> 3,89</t>
  </si>
  <si>
    <t xml:space="preserve"> 4.395,38</t>
  </si>
  <si>
    <t xml:space="preserve"> 0,58</t>
  </si>
  <si>
    <t xml:space="preserve"> 84,30</t>
  </si>
  <si>
    <t xml:space="preserve"> 75,79</t>
  </si>
  <si>
    <t xml:space="preserve"> 55,84</t>
  </si>
  <si>
    <t xml:space="preserve"> 4.232,11</t>
  </si>
  <si>
    <t xml:space="preserve"> 0,56</t>
  </si>
  <si>
    <t xml:space="preserve"> 84,86</t>
  </si>
  <si>
    <t xml:space="preserve"> 8,9</t>
  </si>
  <si>
    <t xml:space="preserve"> 451,38</t>
  </si>
  <si>
    <t xml:space="preserve"> 4.017,28</t>
  </si>
  <si>
    <t xml:space="preserve"> 0,53</t>
  </si>
  <si>
    <t xml:space="preserve"> 85,40</t>
  </si>
  <si>
    <t xml:space="preserve"> 17,62</t>
  </si>
  <si>
    <t xml:space="preserve"> 222,27</t>
  </si>
  <si>
    <t xml:space="preserve"> 3.916,39</t>
  </si>
  <si>
    <t xml:space="preserve"> 0,52</t>
  </si>
  <si>
    <t xml:space="preserve"> 85,92</t>
  </si>
  <si>
    <t xml:space="preserve"> 162,78</t>
  </si>
  <si>
    <t xml:space="preserve"> 23,63</t>
  </si>
  <si>
    <t xml:space="preserve"> 3.846,49</t>
  </si>
  <si>
    <t xml:space="preserve"> 0,51</t>
  </si>
  <si>
    <t xml:space="preserve"> 86,43</t>
  </si>
  <si>
    <t xml:space="preserve"> 87,33</t>
  </si>
  <si>
    <t xml:space="preserve"> 43,65</t>
  </si>
  <si>
    <t xml:space="preserve"> 3.811,95</t>
  </si>
  <si>
    <t xml:space="preserve"> 86,93</t>
  </si>
  <si>
    <t xml:space="preserve"> 21,66</t>
  </si>
  <si>
    <t xml:space="preserve"> 171,46</t>
  </si>
  <si>
    <t xml:space="preserve"> 3.713,82</t>
  </si>
  <si>
    <t xml:space="preserve"> 0,49</t>
  </si>
  <si>
    <t xml:space="preserve"> 87,43</t>
  </si>
  <si>
    <t>IMPERMEABILIZAÇÃO DE SUPERFÍCIE COM EMULSÃO ASFÁLTICA, 2 DEMÃOS AF_06/2018</t>
  </si>
  <si>
    <t>IMPE - IMPERMEABILIZAÇÕES E PROTEÇÕES DIVERSAS</t>
  </si>
  <si>
    <t xml:space="preserve"> 83,91</t>
  </si>
  <si>
    <t xml:space="preserve"> 38,96</t>
  </si>
  <si>
    <t xml:space="preserve"> 3.269,13</t>
  </si>
  <si>
    <t xml:space="preserve"> 0,43</t>
  </si>
  <si>
    <t xml:space="preserve"> 87,86</t>
  </si>
  <si>
    <t xml:space="preserve"> 26,73</t>
  </si>
  <si>
    <t xml:space="preserve"> 117,87</t>
  </si>
  <si>
    <t xml:space="preserve"> 3.150,66</t>
  </si>
  <si>
    <t xml:space="preserve"> 0,42</t>
  </si>
  <si>
    <t xml:space="preserve"> 88,28</t>
  </si>
  <si>
    <t>Banco de madeira de lei sem encosto, tipo sueco, medindo 45x45x300cm</t>
  </si>
  <si>
    <t xml:space="preserve"> 4,0</t>
  </si>
  <si>
    <t xml:space="preserve"> 783,36</t>
  </si>
  <si>
    <t xml:space="preserve"> 3.133,44</t>
  </si>
  <si>
    <t xml:space="preserve"> 88,70</t>
  </si>
  <si>
    <t xml:space="preserve"> 50,97</t>
  </si>
  <si>
    <t xml:space="preserve"> 60,95</t>
  </si>
  <si>
    <t xml:space="preserve"> 3.106,62</t>
  </si>
  <si>
    <t xml:space="preserve"> 0,41</t>
  </si>
  <si>
    <t xml:space="preserve"> 89,11</t>
  </si>
  <si>
    <t xml:space="preserve"> 5,76</t>
  </si>
  <si>
    <t xml:space="preserve"> 533,15</t>
  </si>
  <si>
    <t xml:space="preserve"> 3.070,94</t>
  </si>
  <si>
    <t xml:space="preserve"> 89,52</t>
  </si>
  <si>
    <t xml:space="preserve"> 1,0</t>
  </si>
  <si>
    <t xml:space="preserve"> 2.950,00</t>
  </si>
  <si>
    <t xml:space="preserve"> 0,39</t>
  </si>
  <si>
    <t xml:space="preserve"> 89,91</t>
  </si>
  <si>
    <t>Poste circular de concreto  7/150 - fornecimento e assentamento</t>
  </si>
  <si>
    <t xml:space="preserve"> 726,78</t>
  </si>
  <si>
    <t xml:space="preserve"> 2.907,12</t>
  </si>
  <si>
    <t xml:space="preserve"> 90,30</t>
  </si>
  <si>
    <t>Lavatório com bancada em granito cinza andorinha, e = 2cm, dim 1,50x0,60, com 02 cubas de embutir de louça, sifão cromado, válvula cromada, torneira cromada, inclusive rodopia 10 cm, assentada</t>
  </si>
  <si>
    <t xml:space="preserve"> 2,0</t>
  </si>
  <si>
    <t xml:space="preserve"> 1.404,05</t>
  </si>
  <si>
    <t xml:space="preserve"> 2.808,10</t>
  </si>
  <si>
    <t xml:space="preserve"> 0,37</t>
  </si>
  <si>
    <t xml:space="preserve"> 90,67</t>
  </si>
  <si>
    <t>Tela de proteção para refletor com dobradiça e porta cadeado 50 x 50cm</t>
  </si>
  <si>
    <t xml:space="preserve"> 134,22</t>
  </si>
  <si>
    <t xml:space="preserve"> 2.684,40</t>
  </si>
  <si>
    <t xml:space="preserve"> 0,36</t>
  </si>
  <si>
    <t xml:space="preserve"> 91,03</t>
  </si>
  <si>
    <t>Equipamento de ginástica - alongador - galvanizado - Rev 01</t>
  </si>
  <si>
    <t xml:space="preserve"> 2.642,95</t>
  </si>
  <si>
    <t xml:space="preserve"> 0,35</t>
  </si>
  <si>
    <t xml:space="preserve"> 91,38</t>
  </si>
  <si>
    <t xml:space="preserve"> 151,78</t>
  </si>
  <si>
    <t xml:space="preserve"> 17,19</t>
  </si>
  <si>
    <t xml:space="preserve"> 2.609,09</t>
  </si>
  <si>
    <t xml:space="preserve"> 91,72</t>
  </si>
  <si>
    <t>Mastro triplo em tubo ferro galvanizado, alt (útil)= 6m (3,80m x 2" + 2,20m x 1 1/2"), inclusive base de concreto ciclópico - Rev 01</t>
  </si>
  <si>
    <t xml:space="preserve"> 2.504,26</t>
  </si>
  <si>
    <t xml:space="preserve"> 0,33</t>
  </si>
  <si>
    <t xml:space="preserve"> 92,06</t>
  </si>
  <si>
    <t xml:space="preserve"> 206,9</t>
  </si>
  <si>
    <t xml:space="preserve"> 11,18</t>
  </si>
  <si>
    <t xml:space="preserve"> 2.313,14</t>
  </si>
  <si>
    <t xml:space="preserve"> 0,31</t>
  </si>
  <si>
    <t xml:space="preserve"> 92,36</t>
  </si>
  <si>
    <t xml:space="preserve"> 23,01</t>
  </si>
  <si>
    <t xml:space="preserve"> 99,18</t>
  </si>
  <si>
    <t xml:space="preserve"> 2.282,13</t>
  </si>
  <si>
    <t xml:space="preserve"> 0,30</t>
  </si>
  <si>
    <t xml:space="preserve"> 92,67</t>
  </si>
  <si>
    <t xml:space="preserve"> 282,66</t>
  </si>
  <si>
    <t xml:space="preserve"> 7,82</t>
  </si>
  <si>
    <t xml:space="preserve"> 2.210,40</t>
  </si>
  <si>
    <t xml:space="preserve"> 0,29</t>
  </si>
  <si>
    <t xml:space="preserve"> 92,96</t>
  </si>
  <si>
    <t>Equipamento de ginástica - Prancha abdominal em tubo de ferro galvanizado de 1 1/2" e pranchão em madeira,  ref. Sergipark ou similar</t>
  </si>
  <si>
    <t xml:space="preserve"> 1.048,86</t>
  </si>
  <si>
    <t xml:space="preserve"> 2.097,72</t>
  </si>
  <si>
    <t xml:space="preserve"> 0,28</t>
  </si>
  <si>
    <t xml:space="preserve"> 93,24</t>
  </si>
  <si>
    <t>Equipamento de ginástica - barra fixa em tubo de ferro galv. ø=2", conjunto com 03 unidades, Sergipark ou similar</t>
  </si>
  <si>
    <t xml:space="preserve"> 2.045,11</t>
  </si>
  <si>
    <t xml:space="preserve"> 0,27</t>
  </si>
  <si>
    <t xml:space="preserve"> 93,51</t>
  </si>
  <si>
    <t xml:space="preserve"> 4,6</t>
  </si>
  <si>
    <t xml:space="preserve"> 438,08</t>
  </si>
  <si>
    <t xml:space="preserve"> 2.015,16</t>
  </si>
  <si>
    <t xml:space="preserve"> 93,78</t>
  </si>
  <si>
    <t xml:space="preserve"> 93,0</t>
  </si>
  <si>
    <t xml:space="preserve"> 21,27</t>
  </si>
  <si>
    <t xml:space="preserve"> 1.978,11</t>
  </si>
  <si>
    <t xml:space="preserve"> 0,26</t>
  </si>
  <si>
    <t xml:space="preserve"> 94,04</t>
  </si>
  <si>
    <t>Poste oficial para volei em aço galvanizado d=3", c/esticador e catraca</t>
  </si>
  <si>
    <t xml:space="preserve"> 971,21</t>
  </si>
  <si>
    <t xml:space="preserve"> 1.942,42</t>
  </si>
  <si>
    <t xml:space="preserve"> 94,30</t>
  </si>
  <si>
    <t>Equipamento de ginástica - Escada horizontal em tubo de ferro galv. ø=2", dim. 0,80 x 2,00 x 2,00m, Sergipark ou similar</t>
  </si>
  <si>
    <t xml:space="preserve"> 1.848,86</t>
  </si>
  <si>
    <t xml:space="preserve"> 0,25</t>
  </si>
  <si>
    <t xml:space="preserve"> 94,54</t>
  </si>
  <si>
    <t xml:space="preserve"> 1.840,61</t>
  </si>
  <si>
    <t xml:space="preserve"> 0,24</t>
  </si>
  <si>
    <t xml:space="preserve"> 94,79</t>
  </si>
  <si>
    <t xml:space="preserve"> 61,18</t>
  </si>
  <si>
    <t xml:space="preserve"> 28,81</t>
  </si>
  <si>
    <t xml:space="preserve"> 1.762,59</t>
  </si>
  <si>
    <t xml:space="preserve"> 0,23</t>
  </si>
  <si>
    <t xml:space="preserve"> 95,02</t>
  </si>
  <si>
    <t>ALVENARIA DE VEDAÇÃO DE BLOCOS CERÂMICOS FURADOS NA HORIZONTAL DE 9X14X19CM (ESPESSURA 9CM) DE PAREDES COM ÁREA LÍQUIDA MENOR QUE 6M² SEM VÃOS E ARGAMASSA DE ASSENTAMENTO COM PREPARO EM BETONEIRA. AF_06/2014</t>
  </si>
  <si>
    <t xml:space="preserve"> 20,45</t>
  </si>
  <si>
    <t xml:space="preserve"> 81,69</t>
  </si>
  <si>
    <t xml:space="preserve"> 1.670,56</t>
  </si>
  <si>
    <t xml:space="preserve"> 0,22</t>
  </si>
  <si>
    <t xml:space="preserve"> 95,25</t>
  </si>
  <si>
    <t xml:space="preserve"> 38,0</t>
  </si>
  <si>
    <t xml:space="preserve"> 43,12</t>
  </si>
  <si>
    <t xml:space="preserve"> 1.638,56</t>
  </si>
  <si>
    <t xml:space="preserve"> 95,46</t>
  </si>
  <si>
    <t xml:space="preserve"> 1.573,70</t>
  </si>
  <si>
    <t xml:space="preserve"> 0,21</t>
  </si>
  <si>
    <t xml:space="preserve"> 95,67</t>
  </si>
  <si>
    <t xml:space="preserve"> 3,5</t>
  </si>
  <si>
    <t xml:space="preserve"> 431,79</t>
  </si>
  <si>
    <t xml:space="preserve"> 1.511,26</t>
  </si>
  <si>
    <t xml:space="preserve"> 0,20</t>
  </si>
  <si>
    <t xml:space="preserve"> 95,87</t>
  </si>
  <si>
    <t xml:space="preserve"> 23,4</t>
  </si>
  <si>
    <t xml:space="preserve"> 61,80</t>
  </si>
  <si>
    <t xml:space="preserve"> 1.446,12</t>
  </si>
  <si>
    <t xml:space="preserve"> 0,19</t>
  </si>
  <si>
    <t xml:space="preserve"> 96,06</t>
  </si>
  <si>
    <t>INHI - INSTALAÇÕES HIDROS SANITÁRIAS</t>
  </si>
  <si>
    <t xml:space="preserve"> 345,82</t>
  </si>
  <si>
    <t xml:space="preserve"> 1.383,28</t>
  </si>
  <si>
    <t xml:space="preserve"> 0,18</t>
  </si>
  <si>
    <t xml:space="preserve"> 96,25</t>
  </si>
  <si>
    <t xml:space="preserve"> 5,43</t>
  </si>
  <si>
    <t xml:space="preserve"> 1.322,80</t>
  </si>
  <si>
    <t xml:space="preserve"> 96,42</t>
  </si>
  <si>
    <t xml:space="preserve"> 63,52</t>
  </si>
  <si>
    <t xml:space="preserve"> 20,23</t>
  </si>
  <si>
    <t xml:space="preserve"> 1.285,00</t>
  </si>
  <si>
    <t xml:space="preserve"> 0,17</t>
  </si>
  <si>
    <t xml:space="preserve"> 96,60</t>
  </si>
  <si>
    <t xml:space="preserve"> 21,0</t>
  </si>
  <si>
    <t xml:space="preserve"> 56,77</t>
  </si>
  <si>
    <t xml:space="preserve"> 1.192,17</t>
  </si>
  <si>
    <t xml:space="preserve"> 0,16</t>
  </si>
  <si>
    <t xml:space="preserve"> 96,75</t>
  </si>
  <si>
    <t xml:space="preserve"> 374,8</t>
  </si>
  <si>
    <t xml:space="preserve"> 3,09</t>
  </si>
  <si>
    <t xml:space="preserve"> 1.158,13</t>
  </si>
  <si>
    <t xml:space="preserve"> 0,15</t>
  </si>
  <si>
    <t xml:space="preserve"> 96,91</t>
  </si>
  <si>
    <t>PORTA CHAPA DE ACO 1 FL.0,80x2,10m-COM FERRAGENS</t>
  </si>
  <si>
    <t xml:space="preserve"> 534,41</t>
  </si>
  <si>
    <t xml:space="preserve"> 1.068,82</t>
  </si>
  <si>
    <t xml:space="preserve"> 0,14</t>
  </si>
  <si>
    <t xml:space="preserve"> 97,05</t>
  </si>
  <si>
    <t>Conjunto moto-bomba com motor de 1/2 cv, monofásico, bomba centrífuga, sucção=3/4", recalque=3/4", pr. máx. 23 mca, alt. sucção 8 mca. faixas hm (m) - q (m3/h) : (20-2,1)(17-2,9)(14-3,4)(11-3,9)(8-4,3)(5-4,7), inclusive chave de partida direta</t>
  </si>
  <si>
    <t xml:space="preserve"> 961,03</t>
  </si>
  <si>
    <t xml:space="preserve"> 0,13</t>
  </si>
  <si>
    <t xml:space="preserve"> 97,18</t>
  </si>
  <si>
    <t xml:space="preserve"> 63,92</t>
  </si>
  <si>
    <t xml:space="preserve"> 15,03</t>
  </si>
  <si>
    <t xml:space="preserve"> 960,71</t>
  </si>
  <si>
    <t xml:space="preserve"> 97,30</t>
  </si>
  <si>
    <t xml:space="preserve"> 14,97</t>
  </si>
  <si>
    <t xml:space="preserve"> 956,88</t>
  </si>
  <si>
    <t xml:space="preserve"> 97,43</t>
  </si>
  <si>
    <t xml:space="preserve"> 50,0</t>
  </si>
  <si>
    <t xml:space="preserve"> 18,43</t>
  </si>
  <si>
    <t xml:space="preserve"> 921,50</t>
  </si>
  <si>
    <t xml:space="preserve"> 0,12</t>
  </si>
  <si>
    <t xml:space="preserve"> 97,55</t>
  </si>
  <si>
    <t>Caixa de passagem em alvenaria de tijolos maciços esp. = 0,12m,  dim. int. =  0.40 x 0.40 x 0.40m</t>
  </si>
  <si>
    <t xml:space="preserve"> 214,98</t>
  </si>
  <si>
    <t xml:space="preserve"> 859,92</t>
  </si>
  <si>
    <t xml:space="preserve"> 0,11</t>
  </si>
  <si>
    <t xml:space="preserve"> 97,67</t>
  </si>
  <si>
    <t xml:space="preserve"> 11,53</t>
  </si>
  <si>
    <t xml:space="preserve"> 70,95</t>
  </si>
  <si>
    <t xml:space="preserve"> 818,05</t>
  </si>
  <si>
    <t xml:space="preserve"> 97,78</t>
  </si>
  <si>
    <t>Demolição de piso de alta resistência</t>
  </si>
  <si>
    <t xml:space="preserve"> 51,51</t>
  </si>
  <si>
    <t xml:space="preserve"> 15,57</t>
  </si>
  <si>
    <t xml:space="preserve"> 802,01</t>
  </si>
  <si>
    <t xml:space="preserve"> 97,88</t>
  </si>
  <si>
    <t>SERP - SERVIÇOS PRELIMINARES</t>
  </si>
  <si>
    <t xml:space="preserve"> 19,74</t>
  </si>
  <si>
    <t xml:space="preserve"> 40,53</t>
  </si>
  <si>
    <t xml:space="preserve"> 800,06</t>
  </si>
  <si>
    <t xml:space="preserve"> 97,99</t>
  </si>
  <si>
    <t xml:space="preserve"> 31,75</t>
  </si>
  <si>
    <t xml:space="preserve"> 24,54</t>
  </si>
  <si>
    <t xml:space="preserve"> 779,14</t>
  </si>
  <si>
    <t xml:space="preserve"> 0,10</t>
  </si>
  <si>
    <t xml:space="preserve"> 98,09</t>
  </si>
  <si>
    <t xml:space="preserve"> 760,04</t>
  </si>
  <si>
    <t xml:space="preserve"> 98,19</t>
  </si>
  <si>
    <t xml:space="preserve"> 32,87</t>
  </si>
  <si>
    <t xml:space="preserve"> 20,24</t>
  </si>
  <si>
    <t xml:space="preserve"> 665,28</t>
  </si>
  <si>
    <t xml:space="preserve"> 0,09</t>
  </si>
  <si>
    <t xml:space="preserve"> 98,28</t>
  </si>
  <si>
    <t xml:space="preserve"> 66,62</t>
  </si>
  <si>
    <t xml:space="preserve"> 532,96</t>
  </si>
  <si>
    <t xml:space="preserve"> 0,07</t>
  </si>
  <si>
    <t xml:space="preserve"> 98,35</t>
  </si>
  <si>
    <t xml:space="preserve"> 4,8</t>
  </si>
  <si>
    <t xml:space="preserve"> 110,17</t>
  </si>
  <si>
    <t xml:space="preserve"> 528,81</t>
  </si>
  <si>
    <t xml:space="preserve"> 98,42</t>
  </si>
  <si>
    <t xml:space="preserve"> 511,63</t>
  </si>
  <si>
    <t xml:space="preserve"> 98,49</t>
  </si>
  <si>
    <t xml:space="preserve"> 13,0</t>
  </si>
  <si>
    <t xml:space="preserve"> 38,11</t>
  </si>
  <si>
    <t xml:space="preserve"> 495,43</t>
  </si>
  <si>
    <t xml:space="preserve"> 98,56</t>
  </si>
  <si>
    <t>Rede para volei profissional, em nylon e com medidor de altura</t>
  </si>
  <si>
    <t xml:space="preserve"> 238,60</t>
  </si>
  <si>
    <t xml:space="preserve"> 477,20</t>
  </si>
  <si>
    <t xml:space="preserve"> 0,06</t>
  </si>
  <si>
    <t xml:space="preserve"> 98,62</t>
  </si>
  <si>
    <t xml:space="preserve"> 472,34</t>
  </si>
  <si>
    <t xml:space="preserve"> 98,68</t>
  </si>
  <si>
    <t xml:space="preserve"> 231,23</t>
  </si>
  <si>
    <t xml:space="preserve"> 462,46</t>
  </si>
  <si>
    <t xml:space="preserve"> 98,75</t>
  </si>
  <si>
    <t xml:space="preserve"> 325,08</t>
  </si>
  <si>
    <t xml:space="preserve"> 1,40</t>
  </si>
  <si>
    <t xml:space="preserve"> 455,11</t>
  </si>
  <si>
    <t xml:space="preserve"> 98,81</t>
  </si>
  <si>
    <t xml:space="preserve"> 5,0</t>
  </si>
  <si>
    <t xml:space="preserve"> 90,58</t>
  </si>
  <si>
    <t xml:space="preserve"> 452,90</t>
  </si>
  <si>
    <t xml:space="preserve"> 98,87</t>
  </si>
  <si>
    <t xml:space="preserve"> 6,0</t>
  </si>
  <si>
    <t xml:space="preserve"> 69,56</t>
  </si>
  <si>
    <t xml:space="preserve"> 417,36</t>
  </si>
  <si>
    <t xml:space="preserve"> 98,92</t>
  </si>
  <si>
    <t xml:space="preserve"> 100,24</t>
  </si>
  <si>
    <t xml:space="preserve"> 400,96</t>
  </si>
  <si>
    <t xml:space="preserve"> 0,05</t>
  </si>
  <si>
    <t xml:space="preserve"> 98,97</t>
  </si>
  <si>
    <t xml:space="preserve"> 36,0</t>
  </si>
  <si>
    <t xml:space="preserve"> 11,05</t>
  </si>
  <si>
    <t xml:space="preserve"> 397,80</t>
  </si>
  <si>
    <t xml:space="preserve"> 99,03</t>
  </si>
  <si>
    <t xml:space="preserve"> 8,1</t>
  </si>
  <si>
    <t xml:space="preserve"> 48,46</t>
  </si>
  <si>
    <t xml:space="preserve"> 392,52</t>
  </si>
  <si>
    <t xml:space="preserve"> 99,08</t>
  </si>
  <si>
    <t>TAMPA PLACA CONCRETO MOLDADA NA OBRA ESPESSURA 10cm</t>
  </si>
  <si>
    <t xml:space="preserve"> 3,04</t>
  </si>
  <si>
    <t xml:space="preserve"> 124,54</t>
  </si>
  <si>
    <t xml:space="preserve"> 378,60</t>
  </si>
  <si>
    <t xml:space="preserve"> 99,13</t>
  </si>
  <si>
    <t>Remoção de Tela de nylon para proteção de fachada/alambrado/quadra de esportes</t>
  </si>
  <si>
    <t xml:space="preserve"> 456,8</t>
  </si>
  <si>
    <t xml:space="preserve"> 351,73</t>
  </si>
  <si>
    <t xml:space="preserve"> 56,73</t>
  </si>
  <si>
    <t xml:space="preserve"> 340,38</t>
  </si>
  <si>
    <t xml:space="preserve"> 99,22</t>
  </si>
  <si>
    <t xml:space="preserve"> 80,00</t>
  </si>
  <si>
    <t xml:space="preserve"> 320,00</t>
  </si>
  <si>
    <t xml:space="preserve"> 0,04</t>
  </si>
  <si>
    <t xml:space="preserve"> 99,26</t>
  </si>
  <si>
    <t xml:space="preserve"> 54,0</t>
  </si>
  <si>
    <t xml:space="preserve"> 5,75</t>
  </si>
  <si>
    <t xml:space="preserve"> 310,50</t>
  </si>
  <si>
    <t xml:space="preserve"> 99,31</t>
  </si>
  <si>
    <t xml:space="preserve"> 38,49</t>
  </si>
  <si>
    <t xml:space="preserve"> 307,92</t>
  </si>
  <si>
    <t xml:space="preserve"> 99,35</t>
  </si>
  <si>
    <t xml:space="preserve"> 295,01</t>
  </si>
  <si>
    <t xml:space="preserve"> 99,39</t>
  </si>
  <si>
    <t xml:space="preserve"> 15,0</t>
  </si>
  <si>
    <t xml:space="preserve"> 18,11</t>
  </si>
  <si>
    <t xml:space="preserve"> 271,65</t>
  </si>
  <si>
    <t xml:space="preserve"> 99,42</t>
  </si>
  <si>
    <t xml:space="preserve"> 50,63</t>
  </si>
  <si>
    <t xml:space="preserve"> 5,25</t>
  </si>
  <si>
    <t xml:space="preserve"> 265,80</t>
  </si>
  <si>
    <t xml:space="preserve"> 99,46</t>
  </si>
  <si>
    <t xml:space="preserve"> 40,33</t>
  </si>
  <si>
    <t xml:space="preserve"> 241,98</t>
  </si>
  <si>
    <t xml:space="preserve"> 0,03</t>
  </si>
  <si>
    <t xml:space="preserve"> 99,49</t>
  </si>
  <si>
    <t xml:space="preserve"> 61,0</t>
  </si>
  <si>
    <t xml:space="preserve"> 3,87</t>
  </si>
  <si>
    <t xml:space="preserve"> 236,07</t>
  </si>
  <si>
    <t xml:space="preserve"> 99,52</t>
  </si>
  <si>
    <t xml:space="preserve"> 9,0</t>
  </si>
  <si>
    <t xml:space="preserve"> 25,43</t>
  </si>
  <si>
    <t xml:space="preserve"> 228,87</t>
  </si>
  <si>
    <t xml:space="preserve"> 99,55</t>
  </si>
  <si>
    <t xml:space="preserve"> 100,75</t>
  </si>
  <si>
    <t xml:space="preserve"> 201,50</t>
  </si>
  <si>
    <t xml:space="preserve"> 99,58</t>
  </si>
  <si>
    <t xml:space="preserve"> 39,59</t>
  </si>
  <si>
    <t xml:space="preserve"> 197,95</t>
  </si>
  <si>
    <t xml:space="preserve"> 99,60</t>
  </si>
  <si>
    <t xml:space="preserve"> 11,4</t>
  </si>
  <si>
    <t xml:space="preserve"> 16,70</t>
  </si>
  <si>
    <t xml:space="preserve"> 190,38</t>
  </si>
  <si>
    <t xml:space="preserve"> 99,63</t>
  </si>
  <si>
    <t xml:space="preserve"> 16,13</t>
  </si>
  <si>
    <t xml:space="preserve"> 11,43</t>
  </si>
  <si>
    <t xml:space="preserve"> 184,36</t>
  </si>
  <si>
    <t xml:space="preserve"> 0,02</t>
  </si>
  <si>
    <t xml:space="preserve"> 99,65</t>
  </si>
  <si>
    <t xml:space="preserve"> 16,0</t>
  </si>
  <si>
    <t xml:space="preserve"> 9,16</t>
  </si>
  <si>
    <t xml:space="preserve"> 146,56</t>
  </si>
  <si>
    <t xml:space="preserve"> 99,67</t>
  </si>
  <si>
    <t>Conector em latão tipo minigar para cabos 16 - 50 mm² (SPDA)</t>
  </si>
  <si>
    <t xml:space="preserve"> 24,18</t>
  </si>
  <si>
    <t xml:space="preserve"> 145,08</t>
  </si>
  <si>
    <t xml:space="preserve"> 99,69</t>
  </si>
  <si>
    <t xml:space="preserve"> 135,98</t>
  </si>
  <si>
    <t xml:space="preserve"> 99,71</t>
  </si>
  <si>
    <t xml:space="preserve"> 11,29</t>
  </si>
  <si>
    <t xml:space="preserve"> 135,48</t>
  </si>
  <si>
    <t xml:space="preserve"> 99,73</t>
  </si>
  <si>
    <t xml:space="preserve"> 7,69</t>
  </si>
  <si>
    <t xml:space="preserve"> 123,04</t>
  </si>
  <si>
    <t xml:space="preserve"> 99,75</t>
  </si>
  <si>
    <t>DISPOSITIVO DE PROTEÇÃO CONTRA SURTOS DE TENSÃO - DPS's - 40 KA/440V</t>
  </si>
  <si>
    <t xml:space="preserve"> 119,10</t>
  </si>
  <si>
    <t xml:space="preserve"> 99,76</t>
  </si>
  <si>
    <t xml:space="preserve"> 23,57</t>
  </si>
  <si>
    <t xml:space="preserve"> 117,85</t>
  </si>
  <si>
    <t xml:space="preserve"> 99,78</t>
  </si>
  <si>
    <t xml:space="preserve"> 110,40</t>
  </si>
  <si>
    <t xml:space="preserve"> 0,01</t>
  </si>
  <si>
    <t xml:space="preserve"> 99,79</t>
  </si>
  <si>
    <t xml:space="preserve"> 102,17</t>
  </si>
  <si>
    <t xml:space="preserve"> 99,81</t>
  </si>
  <si>
    <t xml:space="preserve"> 132,89</t>
  </si>
  <si>
    <t xml:space="preserve"> 99,66</t>
  </si>
  <si>
    <t xml:space="preserve"> 99,82</t>
  </si>
  <si>
    <t xml:space="preserve"> 96,21</t>
  </si>
  <si>
    <t xml:space="preserve"> 99,83</t>
  </si>
  <si>
    <t xml:space="preserve"> 15,38</t>
  </si>
  <si>
    <t xml:space="preserve"> 92,28</t>
  </si>
  <si>
    <t xml:space="preserve"> 99,84</t>
  </si>
  <si>
    <t xml:space="preserve"> 89,69</t>
  </si>
  <si>
    <t xml:space="preserve"> 99,86</t>
  </si>
  <si>
    <t xml:space="preserve"> 10,0</t>
  </si>
  <si>
    <t xml:space="preserve"> 8,66</t>
  </si>
  <si>
    <t xml:space="preserve"> 86,60</t>
  </si>
  <si>
    <t xml:space="preserve"> 99,87</t>
  </si>
  <si>
    <t xml:space="preserve"> 83,97</t>
  </si>
  <si>
    <t xml:space="preserve"> 99,88</t>
  </si>
  <si>
    <t>Tampa de concreto para caixas de passagem 0,70x0,70mx0,07m (INSPEÇÃO CISTERNA)</t>
  </si>
  <si>
    <t xml:space="preserve"> 83,50</t>
  </si>
  <si>
    <t xml:space="preserve"> 99,89</t>
  </si>
  <si>
    <t xml:space="preserve"> 76,04</t>
  </si>
  <si>
    <t xml:space="preserve"> 99,90</t>
  </si>
  <si>
    <t xml:space="preserve"> 68,80</t>
  </si>
  <si>
    <t xml:space="preserve"> 99,91</t>
  </si>
  <si>
    <t xml:space="preserve"> 63,35</t>
  </si>
  <si>
    <t xml:space="preserve"> 99,92</t>
  </si>
  <si>
    <t xml:space="preserve"> 27,82</t>
  </si>
  <si>
    <t xml:space="preserve"> 55,64</t>
  </si>
  <si>
    <t xml:space="preserve"> 13,90</t>
  </si>
  <si>
    <t xml:space="preserve"> 55,60</t>
  </si>
  <si>
    <t xml:space="preserve"> 99,93</t>
  </si>
  <si>
    <t xml:space="preserve"> 11,54</t>
  </si>
  <si>
    <t xml:space="preserve"> 46,16</t>
  </si>
  <si>
    <t xml:space="preserve"> 99,94</t>
  </si>
  <si>
    <t xml:space="preserve"> 7,67</t>
  </si>
  <si>
    <t xml:space="preserve"> 46,02</t>
  </si>
  <si>
    <t xml:space="preserve"> 41,21</t>
  </si>
  <si>
    <t xml:space="preserve"> 99,95</t>
  </si>
  <si>
    <t xml:space="preserve"> 37,43</t>
  </si>
  <si>
    <t xml:space="preserve"> 0,00</t>
  </si>
  <si>
    <t xml:space="preserve"> 33,84</t>
  </si>
  <si>
    <t xml:space="preserve"> 99,96</t>
  </si>
  <si>
    <t xml:space="preserve"> 31,88</t>
  </si>
  <si>
    <t xml:space="preserve"> 30,56</t>
  </si>
  <si>
    <t xml:space="preserve"> 99,97</t>
  </si>
  <si>
    <t>TOMADA UNIVERSAL, 20A, COR BRANCA, COMPLETA</t>
  </si>
  <si>
    <t xml:space="preserve"> 30,16</t>
  </si>
  <si>
    <t xml:space="preserve"> 6,68</t>
  </si>
  <si>
    <t xml:space="preserve"> 26,72</t>
  </si>
  <si>
    <t xml:space="preserve"> 13,09</t>
  </si>
  <si>
    <t xml:space="preserve"> 26,18</t>
  </si>
  <si>
    <t xml:space="preserve"> 99,98</t>
  </si>
  <si>
    <t xml:space="preserve"> 3,99</t>
  </si>
  <si>
    <t xml:space="preserve"> 6,56</t>
  </si>
  <si>
    <t xml:space="preserve"> 26,17</t>
  </si>
  <si>
    <t xml:space="preserve"> 12,55</t>
  </si>
  <si>
    <t xml:space="preserve"> 25,10</t>
  </si>
  <si>
    <t xml:space="preserve"> 10,11</t>
  </si>
  <si>
    <t xml:space="preserve"> 20,22</t>
  </si>
  <si>
    <t xml:space="preserve"> 99,99</t>
  </si>
  <si>
    <t xml:space="preserve"> 17,32</t>
  </si>
  <si>
    <t xml:space="preserve"> 3,27</t>
  </si>
  <si>
    <t xml:space="preserve"> 16,35</t>
  </si>
  <si>
    <t xml:space="preserve"> 14,85</t>
  </si>
  <si>
    <t xml:space="preserve"> 11,13</t>
  </si>
  <si>
    <t xml:space="preserve"> 100,00</t>
  </si>
  <si>
    <t xml:space="preserve"> 11,0</t>
  </si>
  <si>
    <t xml:space="preserve"> 0,90</t>
  </si>
  <si>
    <t xml:space="preserve"> 9,90</t>
  </si>
  <si>
    <t xml:space="preserve"> 9,10</t>
  </si>
  <si>
    <t xml:space="preserve"> 4,17</t>
  </si>
  <si>
    <t xml:space="preserve"> 8,34</t>
  </si>
  <si>
    <t xml:space="preserve"> 6,91</t>
  </si>
  <si>
    <t>O projeto da coberta da quadra será o padrão do FNDE, com todos as exigências e normativos presentes no processo. Logo, todas as peças referentes a cobertura da cobertura será o do FNDE.</t>
  </si>
  <si>
    <t>28 de outubro de 2021</t>
  </si>
  <si>
    <t>PROJETO PARA REVITALIZAÇÃO (AMPLIAÇÃO E REFORMA) DA QUADRA ANEXA A ESCOLA MUNICIPAL CAPITÃO ALFREDO CAVALCANTE DE MIRANDA - BAIRRO SÃO RAFAEL - BOM CONSELHO - PE.</t>
  </si>
  <si>
    <t>Orçamento Sintético - PROJETO PARA REVITALIZAÇÃO (AMPLIAÇÃO E REFORMA) DA QUADRA ANEXA A ESCOLA MUNICIPAL CAPITÃO ALFREDO CAVALCANTE DE MIRANDA - BAIRRO SÃO RAFAEL - BOM CONSELHO - PE.</t>
  </si>
  <si>
    <t>Obra:PROJETO PARA REVITALIZAÇÃO (AMPLIAÇÃO E REFORMA) DA QUADRA ANEXA A ESCOLA MUNICIPAL CAPITÃO ALFREDO CAVALCANTE DE MIRANDA - BAIRRO SÃO RAFAEL - BOM CONSELHO - PE.</t>
  </si>
  <si>
    <t>Obra: PROJETO PARA REVITALIZAÇÃO (AMPLIAÇÃO E REFORMA) DA QUADRA ANEXA A ESCOLA MUNICIPAL CAPITÃO ALFREDO CAVALCANTE DE MIRANDA - BAIRRO SÃO RAFAEL - BOM CONSELHO - PE.</t>
  </si>
  <si>
    <t>Cronograma Físico e Financeiro - PROJETO PARA REVITALIZAÇÃO (AMPLIAÇÃO E REFORMA) DA QUADRA ANEXA A ESCOLA MUNICIPAL CAPITÃO ALFREDO CAVALCANTE DE MIRANDA - BAIRRO SÃO RAFAEL - BOM CONSELHO - PE.</t>
  </si>
  <si>
    <t>Composições Analíticas com Preço Unitário - PROJETO PARA REVITALIZAÇÃO (AMPLIAÇÃO E REFORMA) DA QUADRA ANEXA A ESCOLA MUNICIPAL CAPITÃO ALFREDO CAVALCANTE DE MIRANDA - BAIRRO SÃO RAFAEL - BOM CONSELHO - 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</si>
</sst>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R$&quot;\ * #,##0.00_-;\-&quot;R$&quot;\ * #,##0.00_-;_-&quot;R$&quot;\ *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quot; &quot;;&quot; (&quot;#,##0.00&quot;)&quot;;&quot; -&quot;#&quot; &quot;;@&quot; &quot;"/>
    <numFmt numFmtId="169" formatCode="#,##0.00&quot; &quot;;&quot;-&quot;#,##0.00&quot; &quot;;&quot; -&quot;#&quot; &quot;;@&quot; &quot;"/>
    <numFmt numFmtId="170" formatCode="[$R$-416]&quot; &quot;#,##0.00;[Red]&quot;-&quot;[$R$-416]&quot; &quot;#,##0.00"/>
    <numFmt numFmtId="171" formatCode="_-* #,##0.00\ _€_-;\-* #,##0.00\ _€_-;_-* &quot;-&quot;??\ _€_-;_-@_-"/>
    <numFmt numFmtId="172" formatCode="#\,##0."/>
    <numFmt numFmtId="173" formatCode="\$#."/>
    <numFmt numFmtId="174" formatCode="#.00"/>
    <numFmt numFmtId="175" formatCode="0.00_)"/>
    <numFmt numFmtId="176" formatCode="%#.00"/>
    <numFmt numFmtId="177" formatCode="#\,##0.00"/>
    <numFmt numFmtId="178" formatCode="#,"/>
    <numFmt numFmtId="179" formatCode="0.000"/>
    <numFmt numFmtId="180" formatCode="_(&quot;R$&quot;* #,##0.00_);_(&quot;R$&quot;* \(#,##0.00\);_(&quot;R$&quot;* &quot;-&quot;??_);_(@_)"/>
    <numFmt numFmtId="181" formatCode="#,##0.00\ %"/>
    <numFmt numFmtId="182" formatCode="_(&quot;R$ &quot;* #,##0.00_);_(&quot;R$ &quot;* \(#,##0.00\);_(&quot;R$ &quot;* &quot;-&quot;??_);_(@_)"/>
    <numFmt numFmtId="183" formatCode="[$-F800]dddd\,\ mmmm\ dd\,\ yyyy"/>
    <numFmt numFmtId="184" formatCode="dd\ &quot;de&quot;\ mmmm\ &quot;de&quot;\ yyyy"/>
    <numFmt numFmtId="185" formatCode="#,##0.0000000"/>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4"/>
      <name val="Arial"/>
      <family val="2"/>
    </font>
    <font>
      <sz val="11"/>
      <color indexed="8"/>
      <name val="Calibri"/>
      <family val="2"/>
    </font>
    <font>
      <sz val="11"/>
      <color indexed="8"/>
      <name val="Arial"/>
      <family val="2"/>
    </font>
    <font>
      <sz val="10"/>
      <name val="Arial"/>
      <family val="2"/>
    </font>
    <font>
      <sz val="8"/>
      <name val="Arial"/>
      <family val="2"/>
    </font>
    <font>
      <sz val="10"/>
      <name val="Arial"/>
      <family val="2"/>
    </font>
    <font>
      <sz val="10"/>
      <name val="Arial"/>
      <family val="2"/>
    </font>
    <font>
      <sz val="10"/>
      <color indexed="8"/>
      <name val="Arial"/>
      <family val="2"/>
    </font>
    <font>
      <sz val="11"/>
      <color theme="1"/>
      <name val="Calibri"/>
      <family val="2"/>
      <scheme val="minor"/>
    </font>
    <font>
      <sz val="10"/>
      <color rgb="FF000000"/>
      <name val="Arial1"/>
    </font>
    <font>
      <sz val="11"/>
      <color rgb="FF000000"/>
      <name val="Calibri"/>
      <family val="2"/>
    </font>
    <font>
      <b/>
      <i/>
      <sz val="16"/>
      <color rgb="FF000000"/>
      <name val="Arial"/>
      <family val="2"/>
    </font>
    <font>
      <sz val="11"/>
      <color rgb="FF000000"/>
      <name val="Arial"/>
      <family val="2"/>
    </font>
    <font>
      <b/>
      <i/>
      <u/>
      <sz val="11"/>
      <color rgb="FF000000"/>
      <name val="Arial"/>
      <family val="2"/>
    </font>
    <font>
      <sz val="10"/>
      <color indexed="8"/>
      <name val="MS Sans Serif"/>
      <family val="2"/>
    </font>
    <font>
      <sz val="1"/>
      <color indexed="8"/>
      <name val="Courier"/>
      <family val="3"/>
    </font>
    <font>
      <u/>
      <sz val="6"/>
      <color indexed="36"/>
      <name val="MS Sans Serif"/>
      <family val="2"/>
    </font>
    <font>
      <u/>
      <sz val="11"/>
      <color indexed="12"/>
      <name val="Arial"/>
      <family val="2"/>
    </font>
    <font>
      <sz val="10"/>
      <name val="Courier"/>
      <family val="3"/>
    </font>
    <font>
      <sz val="12"/>
      <name val="Times New Roman"/>
      <family val="1"/>
    </font>
    <font>
      <b/>
      <i/>
      <sz val="16"/>
      <name val="Helv"/>
    </font>
    <font>
      <sz val="10"/>
      <name val="Times New Roman"/>
      <family val="1"/>
    </font>
    <font>
      <sz val="10"/>
      <name val="MS Sans Serif"/>
      <family val="2"/>
    </font>
    <font>
      <sz val="1"/>
      <color indexed="18"/>
      <name val="Courier"/>
      <family val="3"/>
    </font>
    <font>
      <b/>
      <sz val="1"/>
      <color indexed="8"/>
      <name val="Courier"/>
      <family val="3"/>
    </font>
    <font>
      <sz val="10"/>
      <name val="Arial"/>
      <family val="2"/>
    </font>
    <font>
      <sz val="11"/>
      <name val="Calibri"/>
      <family val="2"/>
      <scheme val="minor"/>
    </font>
    <font>
      <sz val="10"/>
      <name val="Arial"/>
      <family val="2"/>
    </font>
    <font>
      <sz val="8"/>
      <name val="Times New Roman"/>
      <family val="1"/>
    </font>
    <font>
      <sz val="10"/>
      <name val="Arial"/>
      <family val="2"/>
    </font>
    <font>
      <sz val="8"/>
      <name val="Arial"/>
      <family val="2"/>
    </font>
    <font>
      <b/>
      <sz val="11"/>
      <name val="Calibri"/>
      <family val="2"/>
      <scheme val="minor"/>
    </font>
    <font>
      <sz val="11"/>
      <name val="Arial"/>
      <family val="1"/>
    </font>
    <font>
      <b/>
      <sz val="11"/>
      <name val="Arial"/>
      <family val="1"/>
    </font>
    <font>
      <b/>
      <sz val="10"/>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1"/>
      <name val="Arial"/>
      <family val="2"/>
    </font>
    <font>
      <sz val="11"/>
      <name val="Arial"/>
      <family val="2"/>
    </font>
    <font>
      <b/>
      <sz val="12"/>
      <name val="Arial"/>
      <family val="2"/>
    </font>
    <font>
      <b/>
      <sz val="10"/>
      <color indexed="12"/>
      <name val="Arial"/>
      <family val="2"/>
    </font>
    <font>
      <sz val="9"/>
      <name val="Arial"/>
      <family val="2"/>
    </font>
    <font>
      <b/>
      <u/>
      <sz val="15"/>
      <name val="Arial"/>
      <family val="2"/>
    </font>
    <font>
      <b/>
      <sz val="20"/>
      <color indexed="10"/>
      <name val="Arial"/>
      <family val="2"/>
    </font>
    <font>
      <b/>
      <sz val="12"/>
      <color indexed="10"/>
      <name val="Arial"/>
      <family val="2"/>
    </font>
    <font>
      <sz val="11"/>
      <color indexed="9"/>
      <name val="Arial"/>
      <family val="2"/>
    </font>
    <font>
      <b/>
      <sz val="11"/>
      <color indexed="12"/>
      <name val="Arial"/>
      <family val="2"/>
    </font>
    <font>
      <b/>
      <sz val="18"/>
      <name val="Arial"/>
      <family val="2"/>
    </font>
    <font>
      <sz val="10.5"/>
      <name val="Arial"/>
      <family val="2"/>
    </font>
    <font>
      <i/>
      <sz val="12"/>
      <name val="Calibri"/>
      <family val="2"/>
    </font>
    <font>
      <i/>
      <u/>
      <sz val="12"/>
      <name val="Calibri"/>
      <family val="2"/>
    </font>
    <font>
      <u/>
      <sz val="10"/>
      <name val="Arial"/>
      <family val="2"/>
    </font>
    <font>
      <sz val="12"/>
      <name val="Arial"/>
      <family val="2"/>
    </font>
  </fonts>
  <fills count="1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indexed="52"/>
        <bgColor indexed="64"/>
      </patternFill>
    </fill>
    <fill>
      <patternFill patternType="solid">
        <fgColor indexed="26"/>
        <bgColor indexed="64"/>
      </patternFill>
    </fill>
    <fill>
      <patternFill patternType="solid">
        <fgColor rgb="FFFFFF00"/>
        <bgColor indexed="64"/>
      </patternFill>
    </fill>
    <fill>
      <patternFill patternType="solid">
        <fgColor rgb="FFFFC000"/>
        <bgColor indexed="64"/>
      </patternFill>
    </fill>
    <fill>
      <patternFill patternType="solid">
        <fgColor rgb="FFFFFFFF"/>
      </patternFill>
    </fill>
    <fill>
      <patternFill patternType="solid">
        <fgColor indexed="43"/>
        <bgColor indexed="64"/>
      </patternFill>
    </fill>
    <fill>
      <patternFill patternType="solid">
        <fgColor rgb="FFFFFF00"/>
      </patternFill>
    </fill>
    <fill>
      <patternFill patternType="solid">
        <fgColor rgb="FFD9D9D9"/>
      </patternFill>
    </fill>
    <fill>
      <patternFill patternType="solid">
        <fgColor rgb="FFF9EA9F"/>
      </patternFill>
    </fill>
    <fill>
      <patternFill patternType="solid">
        <fgColor rgb="FFD6D6D6"/>
      </patternFill>
    </fill>
    <fill>
      <patternFill patternType="solid">
        <fgColor rgb="FFEFEFE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CCCCCC"/>
      </left>
      <right style="thin">
        <color rgb="FFCCCCCC"/>
      </right>
      <top style="thin">
        <color rgb="FFCCCCCC"/>
      </top>
      <bottom style="thin">
        <color rgb="FFCCCCCC"/>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ck">
        <color rgb="FF000000"/>
      </top>
      <bottom/>
      <diagonal/>
    </border>
    <border>
      <left/>
      <right/>
      <top/>
      <bottom style="thin">
        <color rgb="FFCCCCCC"/>
      </bottom>
      <diagonal/>
    </border>
    <border>
      <left/>
      <right/>
      <top style="thin">
        <color rgb="FFCCCCCC"/>
      </top>
      <bottom/>
      <diagonal/>
    </border>
    <border>
      <left/>
      <right/>
      <top/>
      <bottom style="thick">
        <color rgb="FFFF5500"/>
      </bottom>
      <diagonal/>
    </border>
  </borders>
  <cellStyleXfs count="3007">
    <xf numFmtId="0" fontId="0" fillId="0" borderId="0"/>
    <xf numFmtId="0" fontId="24" fillId="0" borderId="0" applyNumberFormat="0" applyBorder="0" applyProtection="0"/>
    <xf numFmtId="0" fontId="24" fillId="0" borderId="0" applyNumberFormat="0" applyBorder="0" applyProtection="0"/>
    <xf numFmtId="168" fontId="24" fillId="0" borderId="0" applyBorder="0" applyProtection="0"/>
    <xf numFmtId="168" fontId="24" fillId="0" borderId="0" applyBorder="0" applyProtection="0"/>
    <xf numFmtId="0" fontId="16" fillId="0" borderId="0"/>
    <xf numFmtId="0" fontId="24" fillId="0" borderId="0" applyNumberFormat="0" applyBorder="0" applyProtection="0"/>
    <xf numFmtId="0" fontId="25" fillId="0" borderId="0" applyNumberFormat="0" applyBorder="0" applyProtection="0"/>
    <xf numFmtId="169" fontId="25" fillId="0" borderId="0" applyBorder="0" applyProtection="0"/>
    <xf numFmtId="0" fontId="26" fillId="0" borderId="0" applyNumberFormat="0" applyBorder="0" applyProtection="0">
      <alignment horizontal="center"/>
    </xf>
    <xf numFmtId="0" fontId="26" fillId="0" borderId="0" applyNumberFormat="0" applyBorder="0" applyProtection="0">
      <alignment horizontal="center" textRotation="90"/>
    </xf>
    <xf numFmtId="0" fontId="13" fillId="0" borderId="0"/>
    <xf numFmtId="0" fontId="13" fillId="0" borderId="0"/>
    <xf numFmtId="0" fontId="27" fillId="0" borderId="0"/>
    <xf numFmtId="0" fontId="23" fillId="0" borderId="0"/>
    <xf numFmtId="0" fontId="13" fillId="0" borderId="0"/>
    <xf numFmtId="9" fontId="13"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0" fontId="28" fillId="0" borderId="0" applyNumberFormat="0" applyBorder="0" applyProtection="0"/>
    <xf numFmtId="170" fontId="28" fillId="0" borderId="0" applyBorder="0" applyProtection="0"/>
    <xf numFmtId="167" fontId="13" fillId="0" borderId="0" applyFont="0" applyFill="0" applyBorder="0" applyAlignment="0" applyProtection="0"/>
    <xf numFmtId="168" fontId="24" fillId="0" borderId="0" applyBorder="0" applyProtection="0"/>
    <xf numFmtId="167" fontId="13" fillId="0" borderId="0" applyFont="0" applyFill="0" applyBorder="0" applyAlignment="0" applyProtection="0"/>
    <xf numFmtId="167" fontId="18"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20" fillId="0" borderId="0" applyFont="0" applyFill="0" applyBorder="0" applyAlignment="0" applyProtection="0"/>
    <xf numFmtId="167" fontId="13" fillId="0" borderId="0" applyFont="0" applyFill="0" applyBorder="0" applyAlignment="0" applyProtection="0"/>
    <xf numFmtId="167" fontId="21" fillId="0" borderId="0" applyFont="0" applyFill="0" applyBorder="0" applyAlignment="0" applyProtection="0"/>
    <xf numFmtId="0" fontId="13" fillId="0" borderId="0"/>
    <xf numFmtId="0" fontId="11" fillId="0" borderId="0"/>
    <xf numFmtId="43" fontId="11" fillId="0" borderId="0" applyFont="0" applyFill="0" applyBorder="0" applyAlignment="0" applyProtection="0"/>
    <xf numFmtId="0" fontId="29" fillId="0" borderId="0"/>
    <xf numFmtId="171" fontId="13" fillId="0" borderId="0" applyFont="0" applyFill="0" applyBorder="0" applyAlignment="0" applyProtection="0"/>
    <xf numFmtId="172" fontId="30" fillId="0" borderId="0">
      <protection locked="0"/>
    </xf>
    <xf numFmtId="0" fontId="14" fillId="5" borderId="7" applyFill="0" applyBorder="0" applyAlignment="0" applyProtection="0">
      <alignment vertical="center"/>
      <protection locked="0"/>
    </xf>
    <xf numFmtId="164" fontId="13" fillId="0" borderId="0" applyFont="0" applyFill="0" applyBorder="0" applyAlignment="0" applyProtection="0"/>
    <xf numFmtId="166" fontId="13" fillId="0" borderId="0" applyFont="0" applyFill="0" applyBorder="0" applyAlignment="0" applyProtection="0"/>
    <xf numFmtId="173" fontId="30" fillId="0" borderId="0">
      <protection locked="0"/>
    </xf>
    <xf numFmtId="0" fontId="30" fillId="0" borderId="0">
      <protection locked="0"/>
    </xf>
    <xf numFmtId="0" fontId="30" fillId="0" borderId="0">
      <protection locked="0"/>
    </xf>
    <xf numFmtId="0" fontId="16" fillId="0" borderId="0"/>
    <xf numFmtId="174" fontId="30" fillId="0" borderId="0">
      <protection locked="0"/>
    </xf>
    <xf numFmtId="174" fontId="30" fillId="0" borderId="0">
      <protection locked="0"/>
    </xf>
    <xf numFmtId="0" fontId="31" fillId="0" borderId="0" applyNumberFormat="0" applyFill="0" applyBorder="0" applyAlignment="0" applyProtection="0">
      <alignment vertical="top"/>
      <protection locked="0"/>
    </xf>
    <xf numFmtId="38" fontId="19" fillId="2" borderId="0" applyNumberFormat="0" applyBorder="0" applyAlignment="0" applyProtection="0"/>
    <xf numFmtId="0" fontId="30" fillId="0" borderId="0">
      <protection locked="0"/>
    </xf>
    <xf numFmtId="0" fontId="30" fillId="0" borderId="0">
      <protection locked="0"/>
    </xf>
    <xf numFmtId="0" fontId="32" fillId="0" borderId="0" applyNumberFormat="0" applyFill="0" applyBorder="0" applyAlignment="0" applyProtection="0">
      <alignment vertical="top"/>
      <protection locked="0"/>
    </xf>
    <xf numFmtId="0" fontId="33" fillId="0" borderId="0"/>
    <xf numFmtId="10" fontId="19" fillId="6" borderId="1" applyNumberFormat="0" applyBorder="0" applyAlignment="0" applyProtection="0"/>
    <xf numFmtId="0" fontId="13" fillId="0" borderId="0">
      <alignment horizontal="centerContinuous" vertical="justify"/>
    </xf>
    <xf numFmtId="0" fontId="34" fillId="0" borderId="0" applyAlignment="0">
      <alignment horizontal="center"/>
    </xf>
    <xf numFmtId="44" fontId="17" fillId="0" borderId="0" applyFont="0" applyFill="0" applyBorder="0" applyAlignment="0" applyProtection="0"/>
    <xf numFmtId="175" fontId="35"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2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5" fillId="0" borderId="0">
      <alignment horizontal="left" vertical="center" indent="12"/>
    </xf>
    <xf numFmtId="0" fontId="19" fillId="0" borderId="7" applyBorder="0">
      <alignment horizontal="left" vertical="center" wrapText="1" indent="2"/>
      <protection locked="0"/>
    </xf>
    <xf numFmtId="0" fontId="19" fillId="0" borderId="7" applyBorder="0">
      <alignment horizontal="left" vertical="center" wrapText="1" indent="3"/>
      <protection locked="0"/>
    </xf>
    <xf numFmtId="10" fontId="13" fillId="0" borderId="0" applyFont="0" applyFill="0" applyBorder="0" applyAlignment="0" applyProtection="0"/>
    <xf numFmtId="176" fontId="30" fillId="0" borderId="0">
      <protection locked="0"/>
    </xf>
    <xf numFmtId="176" fontId="30" fillId="0" borderId="0">
      <protection locked="0"/>
    </xf>
    <xf numFmtId="177" fontId="30" fillId="0" borderId="0">
      <protection locked="0"/>
    </xf>
    <xf numFmtId="9" fontId="27"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38" fontId="37" fillId="0" borderId="0" applyFont="0" applyFill="0" applyBorder="0" applyAlignment="0" applyProtection="0"/>
    <xf numFmtId="178" fontId="38" fillId="0" borderId="0">
      <protection locked="0"/>
    </xf>
    <xf numFmtId="167" fontId="13" fillId="0" borderId="0" applyFont="0" applyFill="0" applyBorder="0" applyAlignment="0" applyProtection="0"/>
    <xf numFmtId="167" fontId="17" fillId="0" borderId="0" applyFont="0" applyFill="0" applyBorder="0" applyAlignment="0" applyProtection="0"/>
    <xf numFmtId="165" fontId="36" fillId="0" borderId="0" applyFont="0" applyFill="0" applyBorder="0" applyAlignment="0" applyProtection="0"/>
    <xf numFmtId="0" fontId="37" fillId="0" borderId="0"/>
    <xf numFmtId="0" fontId="39" fillId="0" borderId="0">
      <protection locked="0"/>
    </xf>
    <xf numFmtId="0" fontId="39" fillId="0" borderId="0">
      <protection locked="0"/>
    </xf>
    <xf numFmtId="43" fontId="11" fillId="0" borderId="0" applyFont="0" applyFill="0" applyBorder="0" applyAlignment="0" applyProtection="0"/>
    <xf numFmtId="43" fontId="11" fillId="0" borderId="0" applyFont="0" applyFill="0" applyBorder="0" applyAlignment="0" applyProtection="0"/>
    <xf numFmtId="166" fontId="13" fillId="0" borderId="0" applyFont="0" applyFill="0" applyBorder="0" applyAlignment="0" applyProtection="0"/>
    <xf numFmtId="43"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36" fillId="0" borderId="0" applyFont="0" applyFill="0" applyBorder="0" applyAlignment="0" applyProtection="0"/>
    <xf numFmtId="0" fontId="13" fillId="0" borderId="0"/>
    <xf numFmtId="9" fontId="13" fillId="0" borderId="0" applyFont="0" applyFill="0" applyBorder="0" applyAlignment="0" applyProtection="0"/>
    <xf numFmtId="0" fontId="13" fillId="0" borderId="0">
      <alignment horizontal="centerContinuous" vertical="justify"/>
    </xf>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2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 fillId="0" borderId="0" applyFont="0" applyFill="0" applyBorder="0" applyAlignment="0" applyProtection="0"/>
    <xf numFmtId="43" fontId="10"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167" fontId="12" fillId="0" borderId="0" applyFont="0" applyFill="0" applyBorder="0" applyAlignment="0" applyProtection="0"/>
    <xf numFmtId="167" fontId="12" fillId="0" borderId="0" applyFont="0" applyFill="0" applyBorder="0" applyAlignment="0" applyProtection="0"/>
    <xf numFmtId="167" fontId="4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9"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9"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centerContinuous" vertical="justify"/>
    </xf>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10" fontId="12" fillId="0" borderId="0" applyFont="0" applyFill="0" applyBorder="0" applyAlignment="0" applyProtection="0"/>
    <xf numFmtId="0" fontId="12" fillId="0" borderId="0"/>
    <xf numFmtId="9" fontId="8" fillId="0" borderId="0" applyFont="0" applyFill="0" applyBorder="0" applyAlignment="0" applyProtection="0"/>
    <xf numFmtId="9" fontId="8" fillId="0" borderId="0" applyFont="0" applyFill="0" applyBorder="0" applyAlignment="0" applyProtection="0"/>
    <xf numFmtId="0" fontId="12" fillId="0" borderId="0"/>
    <xf numFmtId="167"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12" fillId="0" borderId="0" applyFont="0" applyFill="0" applyBorder="0" applyAlignment="0" applyProtection="0"/>
    <xf numFmtId="43" fontId="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2" fillId="0" borderId="0" applyFont="0" applyFill="0" applyBorder="0" applyAlignment="0" applyProtection="0"/>
    <xf numFmtId="0" fontId="12" fillId="0" borderId="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12" fillId="0" borderId="0"/>
    <xf numFmtId="0" fontId="22" fillId="0" borderId="0"/>
    <xf numFmtId="9"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167" fontId="12" fillId="0" borderId="0" applyFont="0" applyFill="0" applyBorder="0" applyAlignment="0" applyProtection="0"/>
    <xf numFmtId="0" fontId="12"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0" fontId="12" fillId="0" borderId="0"/>
    <xf numFmtId="0" fontId="8" fillId="0" borderId="0"/>
    <xf numFmtId="0" fontId="12" fillId="0" borderId="0"/>
    <xf numFmtId="0" fontId="12" fillId="0" borderId="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centerContinuous" vertical="justify"/>
    </xf>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10"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12" fillId="0" borderId="0" applyFont="0" applyFill="0" applyBorder="0" applyAlignment="0" applyProtection="0"/>
    <xf numFmtId="43" fontId="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167" fontId="12"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2" fillId="0" borderId="0">
      <alignment horizontal="centerContinuous" vertical="justify"/>
    </xf>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0"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12" fillId="0" borderId="0" applyFont="0" applyFill="0" applyBorder="0" applyAlignment="0" applyProtection="0"/>
    <xf numFmtId="43" fontId="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12" fillId="0" borderId="0"/>
    <xf numFmtId="0" fontId="12" fillId="0" borderId="0"/>
    <xf numFmtId="0" fontId="8" fillId="0" borderId="0"/>
    <xf numFmtId="0" fontId="8" fillId="0" borderId="0"/>
    <xf numFmtId="43" fontId="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12"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43" fillId="0" borderId="0"/>
    <xf numFmtId="180" fontId="12" fillId="0" borderId="0" applyFont="0" applyFill="0" applyBorder="0" applyAlignment="0" applyProtection="0"/>
    <xf numFmtId="0" fontId="6" fillId="0" borderId="0"/>
    <xf numFmtId="167" fontId="16"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9" fontId="44" fillId="0" borderId="0" applyFont="0" applyFill="0" applyBorder="0" applyAlignment="0" applyProtection="0"/>
    <xf numFmtId="44" fontId="12" fillId="0" borderId="0" applyFont="0" applyFill="0" applyBorder="0" applyAlignment="0" applyProtection="0"/>
    <xf numFmtId="0" fontId="5" fillId="0" borderId="0"/>
    <xf numFmtId="43" fontId="16" fillId="0" borderId="0" applyFont="0" applyFill="0" applyBorder="0" applyAlignment="0" applyProtection="0"/>
    <xf numFmtId="0" fontId="4" fillId="0" borderId="0"/>
    <xf numFmtId="0" fontId="47" fillId="0" borderId="0"/>
    <xf numFmtId="0" fontId="57" fillId="0" borderId="0"/>
    <xf numFmtId="182" fontId="1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cellStyleXfs>
  <cellXfs count="334">
    <xf numFmtId="0" fontId="0" fillId="0" borderId="0" xfId="0"/>
    <xf numFmtId="0" fontId="13" fillId="0" borderId="0" xfId="0" applyFont="1" applyAlignment="1">
      <alignment vertical="center"/>
    </xf>
    <xf numFmtId="0" fontId="12" fillId="0" borderId="0" xfId="0" applyFont="1"/>
    <xf numFmtId="0" fontId="41" fillId="0" borderId="0" xfId="0" applyFont="1"/>
    <xf numFmtId="0" fontId="42" fillId="0" borderId="0" xfId="0" applyFont="1"/>
    <xf numFmtId="4" fontId="42" fillId="0" borderId="0" xfId="0" applyNumberFormat="1" applyFont="1"/>
    <xf numFmtId="0" fontId="12" fillId="4" borderId="0" xfId="0" applyFont="1" applyFill="1" applyBorder="1"/>
    <xf numFmtId="4" fontId="12" fillId="4" borderId="0" xfId="0" applyNumberFormat="1" applyFont="1" applyFill="1" applyBorder="1"/>
    <xf numFmtId="179" fontId="12" fillId="4" borderId="0" xfId="0" applyNumberFormat="1" applyFont="1" applyFill="1" applyBorder="1"/>
    <xf numFmtId="2" fontId="12" fillId="4" borderId="0" xfId="0" applyNumberFormat="1" applyFont="1" applyFill="1" applyBorder="1"/>
    <xf numFmtId="0" fontId="0" fillId="0" borderId="0" xfId="0" applyAlignment="1"/>
    <xf numFmtId="4" fontId="12" fillId="0" borderId="0" xfId="0" applyNumberFormat="1" applyFont="1"/>
    <xf numFmtId="4" fontId="41" fillId="4" borderId="0" xfId="0" applyNumberFormat="1" applyFont="1" applyFill="1"/>
    <xf numFmtId="0" fontId="12" fillId="4" borderId="0" xfId="0" applyFont="1" applyFill="1"/>
    <xf numFmtId="4" fontId="12" fillId="4" borderId="0" xfId="0" applyNumberFormat="1" applyFont="1" applyFill="1"/>
    <xf numFmtId="4" fontId="41" fillId="4" borderId="0" xfId="0" applyNumberFormat="1" applyFont="1" applyFill="1" applyAlignment="1">
      <alignment horizontal="right"/>
    </xf>
    <xf numFmtId="4" fontId="46" fillId="4" borderId="0" xfId="0" applyNumberFormat="1" applyFont="1" applyFill="1" applyAlignment="1">
      <alignment horizontal="left"/>
    </xf>
    <xf numFmtId="0" fontId="12" fillId="4" borderId="0" xfId="0" applyFont="1" applyFill="1" applyBorder="1" applyAlignment="1">
      <alignment vertical="center"/>
    </xf>
    <xf numFmtId="4" fontId="12" fillId="4" borderId="0" xfId="0" applyNumberFormat="1" applyFont="1" applyFill="1" applyBorder="1" applyAlignment="1">
      <alignment vertical="center"/>
    </xf>
    <xf numFmtId="0" fontId="12" fillId="0" borderId="0" xfId="0" applyFont="1" applyAlignment="1">
      <alignment vertical="center"/>
    </xf>
    <xf numFmtId="0" fontId="42" fillId="0" borderId="0" xfId="0" applyFont="1" applyAlignment="1">
      <alignment vertical="center"/>
    </xf>
    <xf numFmtId="179" fontId="12" fillId="4" borderId="0" xfId="0" applyNumberFormat="1" applyFont="1" applyFill="1"/>
    <xf numFmtId="0" fontId="41" fillId="0" borderId="0" xfId="0" applyFont="1" applyAlignment="1">
      <alignment horizontal="right"/>
    </xf>
    <xf numFmtId="2" fontId="12" fillId="0" borderId="0" xfId="0" applyNumberFormat="1" applyFont="1"/>
    <xf numFmtId="179" fontId="12" fillId="0" borderId="0" xfId="0" applyNumberFormat="1" applyFont="1"/>
    <xf numFmtId="0" fontId="0" fillId="0" borderId="0" xfId="0" applyAlignment="1">
      <alignment vertical="center"/>
    </xf>
    <xf numFmtId="0" fontId="47" fillId="0" borderId="0" xfId="2999"/>
    <xf numFmtId="0" fontId="46" fillId="9" borderId="11" xfId="2999" applyFont="1" applyFill="1" applyBorder="1" applyAlignment="1">
      <alignment horizontal="left" vertical="center" wrapText="1"/>
    </xf>
    <xf numFmtId="0" fontId="46" fillId="9" borderId="11" xfId="2999" applyFont="1" applyFill="1" applyBorder="1" applyAlignment="1">
      <alignment horizontal="right" vertical="center" wrapText="1"/>
    </xf>
    <xf numFmtId="0" fontId="46" fillId="9" borderId="11" xfId="2999" applyFont="1" applyFill="1" applyBorder="1" applyAlignment="1">
      <alignment horizontal="center" vertical="center" wrapText="1"/>
    </xf>
    <xf numFmtId="0" fontId="52" fillId="9" borderId="0" xfId="2999" applyFont="1" applyFill="1" applyAlignment="1">
      <alignment horizontal="left" vertical="center" wrapText="1"/>
    </xf>
    <xf numFmtId="4" fontId="46" fillId="9" borderId="11" xfId="2999" applyNumberFormat="1" applyFont="1" applyFill="1" applyBorder="1" applyAlignment="1">
      <alignment horizontal="right" vertical="center" wrapText="1"/>
    </xf>
    <xf numFmtId="4" fontId="41" fillId="0" borderId="0" xfId="2999" applyNumberFormat="1" applyFont="1" applyAlignment="1">
      <alignment vertical="center"/>
    </xf>
    <xf numFmtId="0" fontId="48" fillId="0" borderId="0" xfId="0" applyFont="1" applyFill="1" applyAlignment="1">
      <alignment vertical="center" wrapText="1"/>
    </xf>
    <xf numFmtId="0" fontId="46" fillId="0" borderId="0" xfId="0" applyFont="1" applyAlignment="1">
      <alignment horizontal="right" vertical="center"/>
    </xf>
    <xf numFmtId="4" fontId="46" fillId="0" borderId="0" xfId="0" applyNumberFormat="1" applyFont="1" applyAlignment="1">
      <alignment horizontal="center" vertical="center"/>
    </xf>
    <xf numFmtId="4" fontId="41" fillId="0" borderId="0" xfId="0" applyNumberFormat="1" applyFont="1" applyAlignment="1">
      <alignment horizontal="center" vertical="center"/>
    </xf>
    <xf numFmtId="0" fontId="41" fillId="0" borderId="0" xfId="0" applyFont="1" applyAlignment="1">
      <alignment vertical="center"/>
    </xf>
    <xf numFmtId="0" fontId="41" fillId="4" borderId="0" xfId="0" applyFont="1" applyFill="1" applyAlignment="1">
      <alignment vertical="center"/>
    </xf>
    <xf numFmtId="0" fontId="12" fillId="3" borderId="0" xfId="0" applyFont="1" applyFill="1"/>
    <xf numFmtId="0" fontId="46" fillId="3" borderId="1" xfId="0" applyFont="1" applyFill="1" applyBorder="1" applyAlignment="1">
      <alignment horizontal="center" vertical="center" wrapText="1"/>
    </xf>
    <xf numFmtId="0" fontId="46" fillId="0" borderId="0" xfId="0" applyFont="1" applyAlignment="1">
      <alignment horizontal="left" vertical="center"/>
    </xf>
    <xf numFmtId="4" fontId="46" fillId="8" borderId="1" xfId="0" applyNumberFormat="1" applyFont="1" applyFill="1" applyBorder="1" applyAlignment="1">
      <alignment horizontal="center" vertical="center"/>
    </xf>
    <xf numFmtId="0" fontId="46" fillId="4" borderId="0" xfId="0" applyFont="1" applyFill="1" applyAlignment="1">
      <alignment vertical="center"/>
    </xf>
    <xf numFmtId="0" fontId="46" fillId="4" borderId="0" xfId="0" applyFont="1" applyFill="1" applyAlignment="1">
      <alignment horizontal="left" vertical="center"/>
    </xf>
    <xf numFmtId="0" fontId="41" fillId="4" borderId="0" xfId="0" applyFont="1" applyFill="1" applyAlignment="1">
      <alignment horizontal="right"/>
    </xf>
    <xf numFmtId="4" fontId="41" fillId="0" borderId="0" xfId="0" applyNumberFormat="1" applyFont="1"/>
    <xf numFmtId="0" fontId="41" fillId="0" borderId="0" xfId="0" applyFont="1" applyAlignment="1">
      <alignment horizontal="center" vertical="center" wrapText="1"/>
    </xf>
    <xf numFmtId="4" fontId="41" fillId="0" borderId="0" xfId="0" applyNumberFormat="1" applyFont="1" applyAlignment="1">
      <alignment horizontal="center" vertical="center" wrapText="1"/>
    </xf>
    <xf numFmtId="0" fontId="46" fillId="0" borderId="5" xfId="0" applyFont="1" applyBorder="1" applyAlignment="1">
      <alignment horizontal="right" vertical="center"/>
    </xf>
    <xf numFmtId="4" fontId="46" fillId="0" borderId="5" xfId="0" applyNumberFormat="1" applyFont="1" applyBorder="1" applyAlignment="1">
      <alignment horizontal="center" vertical="center"/>
    </xf>
    <xf numFmtId="0" fontId="46" fillId="7" borderId="2" xfId="0" applyFont="1" applyFill="1" applyBorder="1" applyAlignment="1">
      <alignment horizontal="center" vertical="center" wrapText="1"/>
    </xf>
    <xf numFmtId="2" fontId="41" fillId="0" borderId="0" xfId="0" applyNumberFormat="1" applyFont="1" applyAlignment="1">
      <alignment horizontal="right"/>
    </xf>
    <xf numFmtId="0" fontId="46" fillId="7" borderId="0" xfId="0" applyFont="1" applyFill="1" applyAlignment="1">
      <alignment vertical="center" wrapText="1"/>
    </xf>
    <xf numFmtId="167" fontId="46" fillId="0" borderId="0" xfId="27" applyFont="1" applyFill="1" applyBorder="1" applyAlignment="1">
      <alignment horizontal="left" vertical="center" wrapText="1"/>
    </xf>
    <xf numFmtId="4" fontId="41" fillId="0" borderId="0" xfId="27" applyNumberFormat="1" applyFont="1" applyFill="1" applyBorder="1" applyAlignment="1">
      <alignment horizontal="center" vertical="center" wrapText="1"/>
    </xf>
    <xf numFmtId="4" fontId="41" fillId="0" borderId="0" xfId="27" applyNumberFormat="1" applyFont="1" applyFill="1" applyBorder="1" applyAlignment="1">
      <alignment horizontal="center" vertical="center"/>
    </xf>
    <xf numFmtId="167" fontId="41" fillId="0" borderId="0" xfId="27" applyFont="1" applyFill="1" applyBorder="1" applyAlignment="1">
      <alignment vertical="center"/>
    </xf>
    <xf numFmtId="0" fontId="41" fillId="4" borderId="1" xfId="0" applyFont="1" applyFill="1" applyBorder="1" applyAlignment="1">
      <alignment horizontal="center" vertical="center" wrapText="1"/>
    </xf>
    <xf numFmtId="4" fontId="46" fillId="4" borderId="1" xfId="0" applyNumberFormat="1" applyFont="1" applyFill="1" applyBorder="1" applyAlignment="1">
      <alignment horizontal="center" vertical="center"/>
    </xf>
    <xf numFmtId="4" fontId="41" fillId="4" borderId="0" xfId="0" applyNumberFormat="1" applyFont="1" applyFill="1" applyAlignment="1">
      <alignment horizontal="center" vertical="center"/>
    </xf>
    <xf numFmtId="0" fontId="41" fillId="4" borderId="0" xfId="0" applyFont="1" applyFill="1"/>
    <xf numFmtId="4" fontId="41" fillId="4" borderId="1" xfId="0" applyNumberFormat="1" applyFont="1" applyFill="1" applyBorder="1" applyAlignment="1">
      <alignment horizontal="center" vertical="center"/>
    </xf>
    <xf numFmtId="4" fontId="46" fillId="0" borderId="0" xfId="0" applyNumberFormat="1" applyFont="1" applyAlignment="1">
      <alignment horizontal="left" vertical="center"/>
    </xf>
    <xf numFmtId="0" fontId="46" fillId="0" borderId="0" xfId="0" applyFont="1" applyFill="1" applyBorder="1" applyAlignment="1">
      <alignment horizontal="right" vertical="center"/>
    </xf>
    <xf numFmtId="4" fontId="46" fillId="0" borderId="0" xfId="0" applyNumberFormat="1" applyFont="1" applyFill="1" applyBorder="1" applyAlignment="1">
      <alignment horizontal="center" vertical="center"/>
    </xf>
    <xf numFmtId="4" fontId="41" fillId="0" borderId="0" xfId="0" applyNumberFormat="1" applyFont="1" applyFill="1" applyAlignment="1">
      <alignment horizontal="center" vertical="center"/>
    </xf>
    <xf numFmtId="2" fontId="46" fillId="4" borderId="0" xfId="0" applyNumberFormat="1" applyFont="1" applyFill="1" applyAlignment="1">
      <alignment horizontal="center" vertical="center" wrapText="1"/>
    </xf>
    <xf numFmtId="4" fontId="46" fillId="4" borderId="0" xfId="0" applyNumberFormat="1" applyFont="1" applyFill="1" applyAlignment="1">
      <alignment horizontal="center" vertical="center" wrapText="1"/>
    </xf>
    <xf numFmtId="4" fontId="46" fillId="4" borderId="0" xfId="0" applyNumberFormat="1" applyFont="1" applyFill="1" applyAlignment="1">
      <alignment horizontal="center" vertical="center"/>
    </xf>
    <xf numFmtId="2" fontId="41" fillId="0" borderId="1" xfId="2998" applyNumberFormat="1" applyFont="1" applyBorder="1" applyAlignment="1">
      <alignment horizontal="center" vertical="center" wrapText="1"/>
    </xf>
    <xf numFmtId="4" fontId="41" fillId="4" borderId="3" xfId="0" applyNumberFormat="1" applyFont="1" applyFill="1" applyBorder="1" applyAlignment="1">
      <alignment horizontal="center" vertical="center"/>
    </xf>
    <xf numFmtId="0" fontId="41" fillId="4" borderId="0" xfId="0" applyFont="1" applyFill="1" applyBorder="1" applyAlignment="1">
      <alignment horizontal="center" vertical="center" wrapText="1"/>
    </xf>
    <xf numFmtId="0" fontId="41" fillId="0" borderId="1" xfId="0" applyFont="1" applyBorder="1" applyAlignment="1">
      <alignment horizontal="center" vertical="center" wrapText="1"/>
    </xf>
    <xf numFmtId="4" fontId="46" fillId="0" borderId="0" xfId="0" applyNumberFormat="1" applyFont="1" applyBorder="1" applyAlignment="1">
      <alignment horizontal="left" vertical="center"/>
    </xf>
    <xf numFmtId="0" fontId="41" fillId="0" borderId="4" xfId="0" applyFont="1" applyFill="1" applyBorder="1" applyAlignment="1">
      <alignment horizontal="center" vertical="center" wrapText="1"/>
    </xf>
    <xf numFmtId="4" fontId="46" fillId="0" borderId="0" xfId="0" applyNumberFormat="1" applyFont="1" applyFill="1" applyBorder="1" applyAlignment="1">
      <alignment horizontal="right" vertical="center"/>
    </xf>
    <xf numFmtId="4" fontId="46" fillId="0" borderId="0" xfId="0" applyNumberFormat="1" applyFont="1" applyAlignment="1">
      <alignment horizontal="right" vertical="center"/>
    </xf>
    <xf numFmtId="4" fontId="46" fillId="3" borderId="5" xfId="0" applyNumberFormat="1" applyFont="1" applyFill="1" applyBorder="1" applyAlignment="1">
      <alignment horizontal="right" vertical="center"/>
    </xf>
    <xf numFmtId="4" fontId="46" fillId="0" borderId="5" xfId="0" applyNumberFormat="1" applyFont="1" applyBorder="1" applyAlignment="1">
      <alignment horizontal="right" vertical="center"/>
    </xf>
    <xf numFmtId="4" fontId="46" fillId="7" borderId="0" xfId="0" applyNumberFormat="1" applyFont="1" applyFill="1" applyAlignment="1">
      <alignment vertical="center" wrapText="1"/>
    </xf>
    <xf numFmtId="4" fontId="41" fillId="0" borderId="1" xfId="2998" applyNumberFormat="1" applyFont="1" applyBorder="1" applyAlignment="1">
      <alignment horizontal="center" vertical="center" wrapText="1"/>
    </xf>
    <xf numFmtId="4" fontId="46" fillId="3" borderId="6" xfId="0" applyNumberFormat="1" applyFont="1" applyFill="1" applyBorder="1" applyAlignment="1">
      <alignment horizontal="right" vertical="center"/>
    </xf>
    <xf numFmtId="0" fontId="46" fillId="4" borderId="0" xfId="0" applyFont="1" applyFill="1" applyBorder="1" applyAlignment="1">
      <alignment horizontal="center" vertical="center"/>
    </xf>
    <xf numFmtId="0" fontId="12" fillId="4" borderId="0" xfId="0" applyFont="1" applyFill="1" applyAlignment="1">
      <alignment horizontal="center" vertical="center"/>
    </xf>
    <xf numFmtId="4" fontId="12" fillId="4" borderId="0" xfId="0" applyNumberFormat="1" applyFont="1" applyFill="1" applyAlignment="1">
      <alignment horizontal="center" vertical="center"/>
    </xf>
    <xf numFmtId="0" fontId="12" fillId="0" borderId="0" xfId="0" applyFont="1" applyAlignment="1">
      <alignment horizontal="center" vertical="center"/>
    </xf>
    <xf numFmtId="0" fontId="54" fillId="0" borderId="0" xfId="0" applyFont="1"/>
    <xf numFmtId="0" fontId="12" fillId="0" borderId="0" xfId="306"/>
    <xf numFmtId="0" fontId="14" fillId="0" borderId="0" xfId="306" applyFont="1" applyAlignment="1">
      <alignment horizontal="center"/>
    </xf>
    <xf numFmtId="0" fontId="55" fillId="0" borderId="0" xfId="306" applyFont="1" applyAlignment="1">
      <alignment horizontal="center"/>
    </xf>
    <xf numFmtId="0" fontId="14" fillId="0" borderId="1" xfId="306" applyFont="1" applyBorder="1" applyAlignment="1">
      <alignment horizontal="center"/>
    </xf>
    <xf numFmtId="10" fontId="56" fillId="0" borderId="1" xfId="306" applyNumberFormat="1" applyFont="1" applyBorder="1" applyAlignment="1">
      <alignment horizontal="center"/>
    </xf>
    <xf numFmtId="0" fontId="58" fillId="0" borderId="0" xfId="306" applyFont="1"/>
    <xf numFmtId="0" fontId="14" fillId="0" borderId="0" xfId="306" applyFont="1"/>
    <xf numFmtId="0" fontId="14" fillId="0" borderId="1" xfId="306" applyFont="1" applyBorder="1" applyAlignment="1">
      <alignment horizontal="center" vertical="center" wrapText="1"/>
    </xf>
    <xf numFmtId="0" fontId="59" fillId="0" borderId="0" xfId="306" applyFont="1" applyAlignment="1">
      <alignment vertical="top" wrapText="1"/>
    </xf>
    <xf numFmtId="0" fontId="54" fillId="0" borderId="1" xfId="306" applyFont="1" applyBorder="1" applyAlignment="1">
      <alignment horizontal="center" vertical="center"/>
    </xf>
    <xf numFmtId="10" fontId="54" fillId="10" borderId="1" xfId="306" applyNumberFormat="1" applyFont="1" applyFill="1" applyBorder="1" applyAlignment="1" applyProtection="1">
      <alignment horizontal="center" vertical="center"/>
      <protection locked="0"/>
    </xf>
    <xf numFmtId="4" fontId="53" fillId="0" borderId="1" xfId="306" applyNumberFormat="1" applyFont="1" applyBorder="1" applyAlignment="1" applyProtection="1">
      <alignment horizontal="center" vertical="center"/>
      <protection hidden="1"/>
    </xf>
    <xf numFmtId="10" fontId="54" fillId="0" borderId="1" xfId="306" applyNumberFormat="1" applyFont="1" applyBorder="1" applyAlignment="1" applyProtection="1">
      <alignment horizontal="center" vertical="center"/>
      <protection hidden="1"/>
    </xf>
    <xf numFmtId="10" fontId="54" fillId="0" borderId="1" xfId="306" applyNumberFormat="1" applyFont="1" applyBorder="1" applyAlignment="1" applyProtection="1">
      <alignment horizontal="center" vertical="center" wrapText="1"/>
      <protection hidden="1"/>
    </xf>
    <xf numFmtId="0" fontId="54" fillId="0" borderId="1" xfId="306" applyFont="1" applyBorder="1" applyAlignment="1">
      <alignment horizontal="center" vertical="center" wrapText="1"/>
    </xf>
    <xf numFmtId="4" fontId="53" fillId="0" borderId="1" xfId="306" applyNumberFormat="1" applyFont="1" applyBorder="1" applyAlignment="1" applyProtection="1">
      <alignment horizontal="center" vertical="center" wrapText="1"/>
      <protection hidden="1"/>
    </xf>
    <xf numFmtId="0" fontId="60" fillId="0" borderId="0" xfId="306" applyFont="1" applyAlignment="1">
      <alignment wrapText="1"/>
    </xf>
    <xf numFmtId="0" fontId="61" fillId="0" borderId="0" xfId="306" applyFont="1" applyAlignment="1">
      <alignment horizontal="center" vertical="center" wrapText="1"/>
    </xf>
    <xf numFmtId="10" fontId="61" fillId="0" borderId="0" xfId="306" applyNumberFormat="1" applyFont="1" applyAlignment="1" applyProtection="1">
      <alignment horizontal="center" vertical="center"/>
      <protection hidden="1"/>
    </xf>
    <xf numFmtId="4" fontId="53" fillId="0" borderId="0" xfId="306" applyNumberFormat="1" applyFont="1" applyAlignment="1" applyProtection="1">
      <alignment horizontal="center" vertical="center" wrapText="1"/>
      <protection hidden="1"/>
    </xf>
    <xf numFmtId="0" fontId="12" fillId="0" borderId="0" xfId="306" applyProtection="1">
      <protection locked="0"/>
    </xf>
    <xf numFmtId="0" fontId="63" fillId="0" borderId="1" xfId="306" applyFont="1" applyBorder="1" applyAlignment="1">
      <alignment horizontal="center" vertical="center"/>
    </xf>
    <xf numFmtId="0" fontId="12" fillId="0" borderId="0" xfId="306" applyAlignment="1">
      <alignment horizontal="center" vertical="top"/>
    </xf>
    <xf numFmtId="0" fontId="67" fillId="0" borderId="0" xfId="306" applyFont="1" applyAlignment="1">
      <alignment horizontal="center" vertical="top"/>
    </xf>
    <xf numFmtId="184" fontId="12" fillId="0" borderId="0" xfId="306" applyNumberFormat="1"/>
    <xf numFmtId="0" fontId="14" fillId="0" borderId="9" xfId="306" applyFont="1" applyBorder="1" applyAlignment="1">
      <alignment horizontal="left"/>
    </xf>
    <xf numFmtId="0" fontId="12" fillId="0" borderId="9" xfId="306" applyBorder="1"/>
    <xf numFmtId="0" fontId="54" fillId="0" borderId="0" xfId="306" applyFont="1"/>
    <xf numFmtId="0" fontId="14" fillId="0" borderId="0" xfId="3000" applyFont="1" applyAlignment="1">
      <alignment horizontal="left" vertical="top"/>
    </xf>
    <xf numFmtId="0" fontId="54" fillId="0" borderId="0" xfId="306" applyFont="1" applyAlignment="1">
      <alignment vertical="top"/>
    </xf>
    <xf numFmtId="2" fontId="12" fillId="4" borderId="0" xfId="0" applyNumberFormat="1" applyFont="1" applyFill="1"/>
    <xf numFmtId="4" fontId="3" fillId="0" borderId="2" xfId="0" applyNumberFormat="1" applyFont="1" applyBorder="1" applyAlignment="1">
      <alignment horizontal="center" vertical="center"/>
    </xf>
    <xf numFmtId="4" fontId="3" fillId="0" borderId="4" xfId="0" applyNumberFormat="1" applyFont="1" applyBorder="1" applyAlignment="1">
      <alignment horizontal="center" vertical="center"/>
    </xf>
    <xf numFmtId="4" fontId="3" fillId="0" borderId="1" xfId="0" applyNumberFormat="1" applyFont="1" applyBorder="1" applyAlignment="1">
      <alignment horizontal="center" vertical="center"/>
    </xf>
    <xf numFmtId="0" fontId="3" fillId="0" borderId="0" xfId="0" applyFont="1" applyAlignment="1">
      <alignment horizontal="center" vertical="center"/>
    </xf>
    <xf numFmtId="4" fontId="3" fillId="0" borderId="9" xfId="0" applyNumberFormat="1" applyFont="1" applyBorder="1" applyAlignment="1">
      <alignment horizontal="center" vertical="center" wrapText="1"/>
    </xf>
    <xf numFmtId="4" fontId="3" fillId="0" borderId="9" xfId="0" applyNumberFormat="1" applyFont="1" applyBorder="1" applyAlignment="1">
      <alignment horizontal="center" vertical="center"/>
    </xf>
    <xf numFmtId="4" fontId="3" fillId="0" borderId="6" xfId="0" applyNumberFormat="1" applyFont="1" applyBorder="1" applyAlignment="1">
      <alignment horizontal="center" vertical="center"/>
    </xf>
    <xf numFmtId="2"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2" fontId="3" fillId="0" borderId="6" xfId="0" applyNumberFormat="1" applyFont="1" applyBorder="1" applyAlignment="1">
      <alignment horizontal="center" vertical="center"/>
    </xf>
    <xf numFmtId="0" fontId="3" fillId="0" borderId="3" xfId="0" applyFont="1" applyBorder="1" applyAlignment="1">
      <alignment horizontal="center" vertical="center"/>
    </xf>
    <xf numFmtId="4" fontId="3" fillId="0" borderId="2"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4" fontId="3" fillId="0" borderId="10" xfId="0" applyNumberFormat="1" applyFont="1" applyBorder="1" applyAlignment="1">
      <alignment horizontal="center" vertical="center"/>
    </xf>
    <xf numFmtId="0" fontId="46" fillId="0" borderId="0" xfId="0" applyFont="1" applyAlignment="1">
      <alignment horizontal="center" vertical="center" wrapText="1"/>
    </xf>
    <xf numFmtId="2" fontId="54" fillId="4" borderId="0" xfId="0" applyNumberFormat="1" applyFont="1" applyFill="1"/>
    <xf numFmtId="0" fontId="54" fillId="4" borderId="0" xfId="0" applyFont="1" applyFill="1"/>
    <xf numFmtId="4" fontId="54" fillId="4" borderId="0" xfId="0" applyNumberFormat="1" applyFont="1" applyFill="1"/>
    <xf numFmtId="179" fontId="54" fillId="4" borderId="0" xfId="0" applyNumberFormat="1" applyFont="1" applyFill="1"/>
    <xf numFmtId="4" fontId="54" fillId="0" borderId="0" xfId="0" applyNumberFormat="1" applyFont="1"/>
    <xf numFmtId="2" fontId="54" fillId="0" borderId="0" xfId="0" applyNumberFormat="1" applyFont="1"/>
    <xf numFmtId="179" fontId="54" fillId="0" borderId="0" xfId="0" applyNumberFormat="1" applyFont="1"/>
    <xf numFmtId="0" fontId="52" fillId="9" borderId="0" xfId="2999" applyFont="1" applyFill="1" applyAlignment="1">
      <alignment horizontal="center" vertical="center" wrapText="1"/>
    </xf>
    <xf numFmtId="0" fontId="41" fillId="0" borderId="0" xfId="2999" applyFont="1" applyAlignment="1">
      <alignment vertical="center"/>
    </xf>
    <xf numFmtId="0" fontId="49" fillId="9" borderId="0" xfId="2999" applyFont="1" applyFill="1" applyAlignment="1">
      <alignment horizontal="right" vertical="center" wrapText="1"/>
    </xf>
    <xf numFmtId="0" fontId="49" fillId="9" borderId="0" xfId="2999" applyFont="1" applyFill="1" applyAlignment="1">
      <alignment horizontal="right" vertical="center" wrapText="1"/>
    </xf>
    <xf numFmtId="0" fontId="49" fillId="7" borderId="0" xfId="2999" applyFont="1" applyFill="1" applyAlignment="1">
      <alignment horizontal="right" vertical="center" wrapText="1"/>
    </xf>
    <xf numFmtId="0" fontId="49" fillId="9" borderId="0" xfId="2999" applyFont="1" applyFill="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 fontId="41" fillId="4" borderId="1" xfId="0" applyNumberFormat="1" applyFont="1" applyFill="1" applyBorder="1" applyAlignment="1">
      <alignment horizontal="center" vertical="center" wrapText="1"/>
    </xf>
    <xf numFmtId="0" fontId="46" fillId="3" borderId="7" xfId="0" applyFont="1" applyFill="1" applyBorder="1" applyAlignment="1">
      <alignment horizontal="right" vertical="center"/>
    </xf>
    <xf numFmtId="0" fontId="46" fillId="7" borderId="1"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0" xfId="0" applyFont="1" applyFill="1" applyBorder="1" applyAlignment="1">
      <alignment horizontal="center" vertical="center"/>
    </xf>
    <xf numFmtId="0" fontId="47" fillId="0" borderId="0" xfId="2999" applyAlignment="1">
      <alignment vertical="top"/>
    </xf>
    <xf numFmtId="0" fontId="50" fillId="11" borderId="11" xfId="2999" applyFont="1" applyFill="1" applyBorder="1" applyAlignment="1">
      <alignment horizontal="left" vertical="center" wrapText="1"/>
    </xf>
    <xf numFmtId="0" fontId="50" fillId="12" borderId="11" xfId="2999" applyFont="1" applyFill="1" applyBorder="1" applyAlignment="1">
      <alignment horizontal="left" vertical="center" wrapText="1"/>
    </xf>
    <xf numFmtId="0" fontId="50" fillId="12" borderId="11" xfId="2999" applyFont="1" applyFill="1" applyBorder="1" applyAlignment="1">
      <alignment horizontal="right" vertical="center" wrapText="1"/>
    </xf>
    <xf numFmtId="0" fontId="50" fillId="12" borderId="11" xfId="2999" applyFont="1" applyFill="1" applyBorder="1" applyAlignment="1">
      <alignment horizontal="center" vertical="center" wrapText="1"/>
    </xf>
    <xf numFmtId="0" fontId="51" fillId="13" borderId="11" xfId="2999" applyFont="1" applyFill="1" applyBorder="1" applyAlignment="1">
      <alignment horizontal="left" vertical="center" wrapText="1"/>
    </xf>
    <xf numFmtId="0" fontId="51" fillId="13" borderId="11" xfId="2999" applyFont="1" applyFill="1" applyBorder="1" applyAlignment="1">
      <alignment horizontal="right" vertical="center" wrapText="1"/>
    </xf>
    <xf numFmtId="0" fontId="51" fillId="13" borderId="11" xfId="2999" applyFont="1" applyFill="1" applyBorder="1" applyAlignment="1">
      <alignment horizontal="center" vertical="center" wrapText="1"/>
    </xf>
    <xf numFmtId="0" fontId="49" fillId="9" borderId="0" xfId="2999" applyFont="1" applyFill="1" applyAlignment="1">
      <alignment vertical="top" wrapText="1"/>
    </xf>
    <xf numFmtId="0" fontId="50" fillId="12" borderId="11" xfId="0" applyFont="1" applyFill="1" applyBorder="1" applyAlignment="1">
      <alignment horizontal="left" vertical="center" wrapText="1"/>
    </xf>
    <xf numFmtId="0" fontId="50" fillId="11" borderId="11" xfId="0" applyFont="1" applyFill="1" applyBorder="1" applyAlignment="1">
      <alignment horizontal="left" vertical="center" wrapText="1"/>
    </xf>
    <xf numFmtId="4" fontId="50" fillId="11" borderId="11" xfId="0" applyNumberFormat="1" applyFont="1" applyFill="1" applyBorder="1" applyAlignment="1">
      <alignment horizontal="right" vertical="center" wrapText="1"/>
    </xf>
    <xf numFmtId="181" fontId="50" fillId="11" borderId="11" xfId="0" applyNumberFormat="1" applyFont="1" applyFill="1" applyBorder="1" applyAlignment="1">
      <alignment horizontal="right" vertical="center" wrapText="1"/>
    </xf>
    <xf numFmtId="4" fontId="50" fillId="12" borderId="11" xfId="0" applyNumberFormat="1" applyFont="1" applyFill="1" applyBorder="1" applyAlignment="1">
      <alignment horizontal="right" vertical="center" wrapText="1"/>
    </xf>
    <xf numFmtId="181" fontId="50" fillId="12" borderId="11" xfId="0" applyNumberFormat="1" applyFont="1" applyFill="1" applyBorder="1" applyAlignment="1">
      <alignment horizontal="right" vertical="center" wrapText="1"/>
    </xf>
    <xf numFmtId="4" fontId="51" fillId="13" borderId="11" xfId="0" applyNumberFormat="1" applyFont="1" applyFill="1" applyBorder="1" applyAlignment="1">
      <alignment horizontal="right" vertical="center" wrapText="1"/>
    </xf>
    <xf numFmtId="181" fontId="51" fillId="13" borderId="11" xfId="0" applyNumberFormat="1" applyFont="1" applyFill="1" applyBorder="1" applyAlignment="1">
      <alignment horizontal="right" vertical="center" wrapText="1"/>
    </xf>
    <xf numFmtId="4" fontId="2" fillId="0" borderId="1" xfId="0" applyNumberFormat="1" applyFont="1" applyBorder="1" applyAlignment="1">
      <alignment horizontal="center" vertical="center"/>
    </xf>
    <xf numFmtId="0" fontId="41" fillId="7" borderId="0" xfId="2999" applyFont="1" applyFill="1" applyAlignment="1">
      <alignment vertical="center"/>
    </xf>
    <xf numFmtId="0" fontId="41" fillId="4" borderId="2" xfId="0" applyFont="1" applyFill="1" applyBorder="1" applyAlignment="1">
      <alignment horizontal="center" vertical="center"/>
    </xf>
    <xf numFmtId="4" fontId="46" fillId="4" borderId="2" xfId="0" applyNumberFormat="1" applyFont="1" applyFill="1" applyBorder="1" applyAlignment="1">
      <alignment horizontal="center" vertical="center"/>
    </xf>
    <xf numFmtId="0" fontId="54" fillId="4" borderId="0" xfId="0" applyFont="1" applyFill="1" applyAlignment="1">
      <alignment vertical="center"/>
    </xf>
    <xf numFmtId="0" fontId="54" fillId="0" borderId="0" xfId="0" applyFont="1" applyAlignment="1">
      <alignment vertical="center"/>
    </xf>
    <xf numFmtId="2" fontId="41" fillId="4" borderId="1" xfId="0" applyNumberFormat="1" applyFont="1" applyFill="1" applyBorder="1" applyAlignment="1">
      <alignment horizontal="center" vertical="center" wrapText="1"/>
    </xf>
    <xf numFmtId="2" fontId="41" fillId="4" borderId="1" xfId="0" applyNumberFormat="1" applyFont="1" applyFill="1" applyBorder="1" applyAlignment="1">
      <alignment horizontal="center" vertical="center"/>
    </xf>
    <xf numFmtId="0" fontId="41" fillId="4" borderId="0" xfId="0" applyFont="1" applyFill="1" applyAlignment="1">
      <alignment horizontal="right" vertical="center"/>
    </xf>
    <xf numFmtId="2" fontId="54" fillId="4" borderId="0" xfId="0" applyNumberFormat="1" applyFont="1" applyFill="1" applyAlignment="1">
      <alignment vertical="center"/>
    </xf>
    <xf numFmtId="4" fontId="54" fillId="4" borderId="0" xfId="0" applyNumberFormat="1" applyFont="1" applyFill="1" applyAlignment="1">
      <alignment vertical="center"/>
    </xf>
    <xf numFmtId="179" fontId="54" fillId="4" borderId="0" xfId="0" applyNumberFormat="1" applyFont="1" applyFill="1" applyAlignment="1">
      <alignment vertical="center"/>
    </xf>
    <xf numFmtId="4" fontId="41" fillId="0" borderId="0" xfId="0" applyNumberFormat="1" applyFont="1" applyAlignment="1">
      <alignment vertical="center"/>
    </xf>
    <xf numFmtId="0" fontId="46" fillId="0" borderId="0" xfId="0" applyFont="1" applyAlignment="1">
      <alignment vertical="center"/>
    </xf>
    <xf numFmtId="0" fontId="41" fillId="4" borderId="0" xfId="0" applyFont="1" applyFill="1" applyBorder="1" applyAlignment="1">
      <alignment vertical="center"/>
    </xf>
    <xf numFmtId="0" fontId="46" fillId="4" borderId="0" xfId="0" applyFont="1" applyFill="1" applyBorder="1" applyAlignment="1">
      <alignment vertical="center"/>
    </xf>
    <xf numFmtId="4" fontId="41" fillId="4" borderId="2" xfId="0" applyNumberFormat="1" applyFont="1" applyFill="1" applyBorder="1" applyAlignment="1">
      <alignment horizontal="center" vertical="center" wrapText="1"/>
    </xf>
    <xf numFmtId="4" fontId="41" fillId="4" borderId="2" xfId="0" applyNumberFormat="1" applyFont="1" applyFill="1" applyBorder="1" applyAlignment="1">
      <alignment horizontal="center" vertical="center"/>
    </xf>
    <xf numFmtId="0" fontId="46" fillId="4" borderId="0" xfId="0" applyFont="1" applyFill="1" applyBorder="1" applyAlignment="1">
      <alignment horizontal="left" vertical="center"/>
    </xf>
    <xf numFmtId="2" fontId="46" fillId="4" borderId="0" xfId="0" applyNumberFormat="1" applyFont="1" applyFill="1" applyAlignment="1">
      <alignment horizontal="left" vertical="center"/>
    </xf>
    <xf numFmtId="4" fontId="46" fillId="4" borderId="0" xfId="0" applyNumberFormat="1" applyFont="1" applyFill="1" applyAlignment="1">
      <alignment horizontal="left" vertical="center"/>
    </xf>
    <xf numFmtId="0" fontId="41" fillId="0" borderId="0" xfId="0" applyFont="1" applyAlignment="1">
      <alignment horizontal="right" vertical="center"/>
    </xf>
    <xf numFmtId="4" fontId="41" fillId="4" borderId="7" xfId="0" applyNumberFormat="1" applyFont="1" applyFill="1" applyBorder="1" applyAlignment="1">
      <alignment horizontal="center" vertical="center" wrapText="1"/>
    </xf>
    <xf numFmtId="4" fontId="41" fillId="4" borderId="5" xfId="0" applyNumberFormat="1" applyFont="1" applyFill="1" applyBorder="1" applyAlignment="1">
      <alignment horizontal="center" vertical="center"/>
    </xf>
    <xf numFmtId="4" fontId="41" fillId="4" borderId="6" xfId="0" applyNumberFormat="1" applyFont="1" applyFill="1" applyBorder="1" applyAlignment="1">
      <alignment horizontal="center" vertical="center"/>
    </xf>
    <xf numFmtId="4" fontId="41" fillId="4" borderId="8" xfId="0" applyNumberFormat="1" applyFont="1" applyFill="1" applyBorder="1" applyAlignment="1">
      <alignment horizontal="center" vertical="center" wrapText="1"/>
    </xf>
    <xf numFmtId="4" fontId="41" fillId="4" borderId="8" xfId="0" applyNumberFormat="1" applyFont="1" applyFill="1" applyBorder="1" applyAlignment="1">
      <alignment horizontal="center" vertical="center"/>
    </xf>
    <xf numFmtId="4" fontId="41" fillId="4" borderId="12" xfId="0" applyNumberFormat="1" applyFont="1" applyFill="1" applyBorder="1" applyAlignment="1">
      <alignment horizontal="center" vertical="center"/>
    </xf>
    <xf numFmtId="4" fontId="41" fillId="4" borderId="0" xfId="0" applyNumberFormat="1" applyFont="1" applyFill="1" applyBorder="1" applyAlignment="1">
      <alignment horizontal="center" vertical="center" wrapText="1"/>
    </xf>
    <xf numFmtId="4" fontId="41" fillId="4" borderId="0" xfId="0" applyNumberFormat="1" applyFont="1" applyFill="1" applyBorder="1" applyAlignment="1">
      <alignment horizontal="center" vertical="center"/>
    </xf>
    <xf numFmtId="0" fontId="46" fillId="0" borderId="0" xfId="0" applyFont="1" applyAlignment="1">
      <alignment horizontal="right" vertical="center" wrapText="1"/>
    </xf>
    <xf numFmtId="4" fontId="4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185" fontId="50" fillId="12" borderId="11" xfId="2999" applyNumberFormat="1" applyFont="1" applyFill="1" applyBorder="1" applyAlignment="1">
      <alignment horizontal="right" vertical="center" wrapText="1"/>
    </xf>
    <xf numFmtId="4" fontId="50" fillId="12" borderId="11" xfId="2999" applyNumberFormat="1" applyFont="1" applyFill="1" applyBorder="1" applyAlignment="1">
      <alignment horizontal="right" vertical="center" wrapText="1"/>
    </xf>
    <xf numFmtId="0" fontId="52" fillId="14" borderId="11" xfId="2999" applyFont="1" applyFill="1" applyBorder="1" applyAlignment="1">
      <alignment horizontal="left" vertical="center" wrapText="1"/>
    </xf>
    <xf numFmtId="0" fontId="52" fillId="14" borderId="11" xfId="2999" applyFont="1" applyFill="1" applyBorder="1" applyAlignment="1">
      <alignment horizontal="right" vertical="center" wrapText="1"/>
    </xf>
    <xf numFmtId="0" fontId="52" fillId="14" borderId="11" xfId="2999" applyFont="1" applyFill="1" applyBorder="1" applyAlignment="1">
      <alignment horizontal="center" vertical="center" wrapText="1"/>
    </xf>
    <xf numFmtId="185" fontId="52" fillId="14" borderId="11" xfId="2999" applyNumberFormat="1" applyFont="1" applyFill="1" applyBorder="1" applyAlignment="1">
      <alignment horizontal="right" vertical="center" wrapText="1"/>
    </xf>
    <xf numFmtId="4" fontId="52" fillId="14" borderId="11" xfId="2999" applyNumberFormat="1" applyFont="1" applyFill="1" applyBorder="1" applyAlignment="1">
      <alignment horizontal="right" vertical="center" wrapText="1"/>
    </xf>
    <xf numFmtId="0" fontId="52" fillId="15" borderId="11" xfId="2999" applyFont="1" applyFill="1" applyBorder="1" applyAlignment="1">
      <alignment horizontal="left" vertical="center" wrapText="1"/>
    </xf>
    <xf numFmtId="0" fontId="52" fillId="15" borderId="11" xfId="2999" applyFont="1" applyFill="1" applyBorder="1" applyAlignment="1">
      <alignment horizontal="right" vertical="center" wrapText="1"/>
    </xf>
    <xf numFmtId="0" fontId="52" fillId="15" borderId="11" xfId="2999" applyFont="1" applyFill="1" applyBorder="1" applyAlignment="1">
      <alignment horizontal="center" vertical="center" wrapText="1"/>
    </xf>
    <xf numFmtId="185" fontId="52" fillId="15" borderId="11" xfId="2999" applyNumberFormat="1" applyFont="1" applyFill="1" applyBorder="1" applyAlignment="1">
      <alignment horizontal="right" vertical="center" wrapText="1"/>
    </xf>
    <xf numFmtId="4" fontId="52" fillId="15" borderId="11" xfId="2999" applyNumberFormat="1" applyFont="1" applyFill="1" applyBorder="1" applyAlignment="1">
      <alignment horizontal="right" vertical="center" wrapText="1"/>
    </xf>
    <xf numFmtId="0" fontId="52" fillId="9" borderId="0" xfId="2999" applyFont="1" applyFill="1" applyAlignment="1">
      <alignment horizontal="right" vertical="center" wrapText="1"/>
    </xf>
    <xf numFmtId="4" fontId="52" fillId="9" borderId="0" xfId="2999" applyNumberFormat="1" applyFont="1" applyFill="1" applyAlignment="1">
      <alignment horizontal="right" vertical="center" wrapText="1"/>
    </xf>
    <xf numFmtId="0" fontId="50" fillId="12" borderId="15" xfId="2999" applyFont="1" applyFill="1" applyBorder="1" applyAlignment="1">
      <alignment horizontal="left" vertical="center" wrapText="1"/>
    </xf>
    <xf numFmtId="0" fontId="49" fillId="9" borderId="0" xfId="2999" applyFont="1" applyFill="1" applyAlignment="1">
      <alignment horizontal="center" vertical="center" wrapText="1"/>
    </xf>
    <xf numFmtId="0" fontId="50" fillId="12" borderId="11" xfId="0" applyFont="1" applyFill="1" applyBorder="1" applyAlignment="1">
      <alignment horizontal="right" vertical="center" wrapText="1"/>
    </xf>
    <xf numFmtId="0" fontId="50" fillId="12" borderId="11" xfId="0" applyFont="1" applyFill="1" applyBorder="1" applyAlignment="1">
      <alignment horizontal="center" vertical="center" wrapText="1"/>
    </xf>
    <xf numFmtId="0" fontId="46" fillId="9" borderId="11" xfId="2999" applyFont="1" applyFill="1" applyBorder="1" applyAlignment="1">
      <alignment horizontal="left" vertical="top" wrapText="1"/>
    </xf>
    <xf numFmtId="0" fontId="46" fillId="9" borderId="11" xfId="2999" applyFont="1" applyFill="1" applyBorder="1" applyAlignment="1">
      <alignment horizontal="right" vertical="top" wrapText="1"/>
    </xf>
    <xf numFmtId="0" fontId="50" fillId="3" borderId="11" xfId="2999" applyFont="1" applyFill="1" applyBorder="1" applyAlignment="1">
      <alignment horizontal="left" vertical="top" wrapText="1"/>
    </xf>
    <xf numFmtId="0" fontId="50" fillId="3" borderId="11" xfId="2999" applyFont="1" applyFill="1" applyBorder="1" applyAlignment="1">
      <alignment horizontal="right" vertical="center" wrapText="1"/>
    </xf>
    <xf numFmtId="0" fontId="51" fillId="3" borderId="18" xfId="2999" applyFont="1" applyFill="1" applyBorder="1" applyAlignment="1">
      <alignment horizontal="right" vertical="center" wrapText="1"/>
    </xf>
    <xf numFmtId="0" fontId="41" fillId="0" borderId="0" xfId="2999" applyFont="1"/>
    <xf numFmtId="0" fontId="46" fillId="9" borderId="0" xfId="2999" applyFont="1" applyFill="1" applyAlignment="1">
      <alignment horizontal="left" vertical="center" wrapText="1"/>
    </xf>
    <xf numFmtId="167" fontId="46" fillId="0" borderId="0" xfId="30" applyFont="1" applyFill="1" applyBorder="1" applyAlignment="1">
      <alignment vertical="center" wrapText="1"/>
    </xf>
    <xf numFmtId="10" fontId="46" fillId="0" borderId="0" xfId="30" applyNumberFormat="1" applyFont="1" applyFill="1" applyBorder="1" applyAlignment="1">
      <alignment vertical="center" wrapText="1"/>
    </xf>
    <xf numFmtId="0" fontId="49" fillId="9" borderId="0" xfId="2999" applyFont="1" applyFill="1" applyAlignment="1">
      <alignment horizontal="right" vertical="center" wrapText="1"/>
    </xf>
    <xf numFmtId="0" fontId="49" fillId="9" borderId="0" xfId="2999" applyFont="1" applyFill="1" applyAlignment="1">
      <alignment horizontal="left" vertical="center" wrapText="1"/>
    </xf>
    <xf numFmtId="4" fontId="49" fillId="9" borderId="0" xfId="2999" applyNumberFormat="1" applyFont="1" applyFill="1" applyAlignment="1">
      <alignment horizontal="right" vertical="center" wrapText="1"/>
    </xf>
    <xf numFmtId="0" fontId="49" fillId="7" borderId="0" xfId="2999" applyFont="1" applyFill="1" applyAlignment="1">
      <alignment horizontal="right" vertical="center"/>
    </xf>
    <xf numFmtId="0" fontId="46" fillId="7" borderId="0" xfId="2999" applyFont="1" applyFill="1" applyAlignment="1">
      <alignment horizontal="left" vertical="center" wrapText="1"/>
    </xf>
    <xf numFmtId="0" fontId="49" fillId="9" borderId="0" xfId="2999" applyFont="1" applyFill="1" applyAlignment="1">
      <alignment horizontal="left" vertical="top" wrapText="1"/>
    </xf>
    <xf numFmtId="0" fontId="49" fillId="7" borderId="0" xfId="2999" applyFont="1" applyFill="1" applyAlignment="1">
      <alignment horizontal="left" vertical="center" wrapText="1"/>
    </xf>
    <xf numFmtId="4" fontId="49" fillId="7" borderId="0" xfId="2999" applyNumberFormat="1" applyFont="1" applyFill="1" applyAlignment="1">
      <alignment horizontal="right" vertical="center" wrapText="1"/>
    </xf>
    <xf numFmtId="0" fontId="46" fillId="7" borderId="0" xfId="2999" applyFont="1" applyFill="1" applyAlignment="1">
      <alignment horizontal="center" vertical="center" wrapText="1"/>
    </xf>
    <xf numFmtId="0" fontId="41" fillId="7" borderId="0" xfId="2999" applyFont="1" applyFill="1" applyAlignment="1">
      <alignment vertical="center"/>
    </xf>
    <xf numFmtId="0" fontId="49" fillId="9" borderId="17" xfId="2999" applyFont="1" applyFill="1" applyBorder="1" applyAlignment="1">
      <alignment horizontal="left" vertical="center" wrapText="1"/>
    </xf>
    <xf numFmtId="4" fontId="49" fillId="9" borderId="17" xfId="2999" applyNumberFormat="1" applyFont="1" applyFill="1" applyBorder="1" applyAlignment="1">
      <alignment horizontal="right" vertical="center" wrapText="1"/>
    </xf>
    <xf numFmtId="0" fontId="46" fillId="3" borderId="7"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46" fillId="3" borderId="6" xfId="0" applyFont="1" applyFill="1" applyBorder="1" applyAlignment="1">
      <alignment horizontal="left" vertical="center" wrapText="1"/>
    </xf>
    <xf numFmtId="0" fontId="46" fillId="3" borderId="7" xfId="0" applyFont="1" applyFill="1" applyBorder="1" applyAlignment="1">
      <alignment horizontal="right" vertical="center"/>
    </xf>
    <xf numFmtId="0" fontId="46" fillId="3" borderId="5" xfId="0" applyFont="1" applyFill="1" applyBorder="1" applyAlignment="1">
      <alignment horizontal="right" vertical="center"/>
    </xf>
    <xf numFmtId="0" fontId="46" fillId="3" borderId="6" xfId="0" applyFont="1" applyFill="1" applyBorder="1" applyAlignment="1">
      <alignment horizontal="right" vertical="center"/>
    </xf>
    <xf numFmtId="0" fontId="46" fillId="3" borderId="1" xfId="0" applyFont="1" applyFill="1" applyBorder="1" applyAlignment="1">
      <alignment horizontal="right" vertical="center"/>
    </xf>
    <xf numFmtId="0" fontId="46" fillId="7" borderId="1" xfId="0" applyFont="1" applyFill="1" applyBorder="1" applyAlignment="1">
      <alignment horizontal="left" vertical="center"/>
    </xf>
    <xf numFmtId="4" fontId="41" fillId="4"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1" fillId="4" borderId="0" xfId="0" applyFont="1" applyFill="1" applyBorder="1" applyAlignment="1">
      <alignment horizontal="center" vertical="center"/>
    </xf>
    <xf numFmtId="0" fontId="41" fillId="4" borderId="3"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7" borderId="1" xfId="0" applyFont="1" applyFill="1" applyBorder="1" applyAlignment="1">
      <alignment horizontal="left"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6" fillId="7" borderId="0" xfId="0" applyFont="1" applyFill="1" applyAlignment="1">
      <alignment horizontal="left" vertical="center" wrapText="1"/>
    </xf>
    <xf numFmtId="0" fontId="49" fillId="9" borderId="8" xfId="2999" applyFont="1" applyFill="1" applyBorder="1" applyAlignment="1">
      <alignment horizontal="left" vertical="top" wrapText="1"/>
    </xf>
    <xf numFmtId="4" fontId="46" fillId="7" borderId="0" xfId="0" applyNumberFormat="1" applyFont="1" applyFill="1" applyAlignment="1">
      <alignment horizontal="left" vertical="center" wrapText="1"/>
    </xf>
    <xf numFmtId="0" fontId="46" fillId="7" borderId="1" xfId="0" applyFont="1" applyFill="1" applyBorder="1" applyAlignment="1">
      <alignment horizontal="center" vertical="center" wrapText="1"/>
    </xf>
    <xf numFmtId="49" fontId="46" fillId="7" borderId="1" xfId="1696" applyNumberFormat="1" applyFont="1" applyFill="1" applyBorder="1" applyAlignment="1" applyProtection="1">
      <alignment horizontal="center" vertical="center" wrapText="1"/>
      <protection hidden="1"/>
    </xf>
    <xf numFmtId="0" fontId="46" fillId="4" borderId="0" xfId="306" applyFont="1" applyFill="1" applyBorder="1" applyAlignment="1">
      <alignment vertical="center" wrapText="1"/>
    </xf>
    <xf numFmtId="0" fontId="46" fillId="7" borderId="7" xfId="0" applyFont="1" applyFill="1" applyBorder="1" applyAlignment="1">
      <alignment horizontal="left" vertical="center"/>
    </xf>
    <xf numFmtId="0" fontId="46" fillId="7" borderId="5" xfId="0" applyFont="1" applyFill="1" applyBorder="1" applyAlignment="1">
      <alignment horizontal="left" vertical="center"/>
    </xf>
    <xf numFmtId="0" fontId="46" fillId="7" borderId="6" xfId="0" applyFont="1" applyFill="1" applyBorder="1" applyAlignment="1">
      <alignment horizontal="left" vertical="center"/>
    </xf>
    <xf numFmtId="0" fontId="46" fillId="0" borderId="9" xfId="0" applyFont="1" applyBorder="1" applyAlignment="1">
      <alignment horizontal="left" vertical="center" wrapText="1"/>
    </xf>
    <xf numFmtId="49" fontId="12" fillId="0" borderId="0" xfId="306" applyNumberFormat="1" applyAlignment="1" applyProtection="1">
      <alignment horizontal="left"/>
      <protection locked="0"/>
    </xf>
    <xf numFmtId="0" fontId="12" fillId="0" borderId="9" xfId="306" applyBorder="1" applyAlignment="1">
      <alignment horizontal="center" vertical="center"/>
    </xf>
    <xf numFmtId="49" fontId="12" fillId="10" borderId="7" xfId="306" applyNumberFormat="1" applyFill="1" applyBorder="1" applyAlignment="1" applyProtection="1">
      <alignment horizontal="left" vertical="top" wrapText="1"/>
      <protection locked="0"/>
    </xf>
    <xf numFmtId="49" fontId="12" fillId="10" borderId="5" xfId="306" applyNumberFormat="1" applyFill="1" applyBorder="1" applyAlignment="1" applyProtection="1">
      <alignment horizontal="left" vertical="top" wrapText="1"/>
      <protection locked="0"/>
    </xf>
    <xf numFmtId="49" fontId="12" fillId="10" borderId="6" xfId="306" applyNumberFormat="1" applyFill="1" applyBorder="1" applyAlignment="1" applyProtection="1">
      <alignment horizontal="left" vertical="top" wrapText="1"/>
      <protection locked="0"/>
    </xf>
    <xf numFmtId="183" fontId="12" fillId="0" borderId="8" xfId="306" applyNumberFormat="1" applyBorder="1" applyAlignment="1" applyProtection="1">
      <alignment horizontal="left"/>
      <protection locked="0"/>
    </xf>
    <xf numFmtId="0" fontId="14" fillId="0" borderId="0" xfId="306" applyFont="1" applyAlignment="1">
      <alignment horizontal="left" vertical="center"/>
    </xf>
    <xf numFmtId="0" fontId="53" fillId="0" borderId="0" xfId="306" applyFont="1" applyAlignment="1">
      <alignment horizontal="left" vertical="center"/>
    </xf>
    <xf numFmtId="0" fontId="68" fillId="0" borderId="1" xfId="306" applyFont="1" applyBorder="1" applyAlignment="1" applyProtection="1">
      <alignment horizontal="center" vertical="center" wrapText="1"/>
      <protection hidden="1"/>
    </xf>
    <xf numFmtId="0" fontId="12" fillId="0" borderId="1" xfId="306" applyBorder="1" applyAlignment="1">
      <alignment horizontal="left" vertical="center" wrapText="1"/>
    </xf>
    <xf numFmtId="0" fontId="61" fillId="0" borderId="0" xfId="306" applyFont="1" applyAlignment="1">
      <alignment horizontal="left" vertical="center" wrapText="1"/>
    </xf>
    <xf numFmtId="2" fontId="62" fillId="0" borderId="9" xfId="306" applyNumberFormat="1" applyFont="1" applyBorder="1" applyAlignment="1" applyProtection="1">
      <alignment horizontal="center" vertical="center"/>
      <protection hidden="1"/>
    </xf>
    <xf numFmtId="0" fontId="64" fillId="0" borderId="0" xfId="306" applyFont="1" applyAlignment="1">
      <alignment horizontal="left" vertical="center" indent="1"/>
    </xf>
    <xf numFmtId="0" fontId="12" fillId="0" borderId="0" xfId="306" applyAlignment="1">
      <alignment horizontal="center" vertical="center"/>
    </xf>
    <xf numFmtId="0" fontId="65" fillId="0" borderId="0" xfId="306" applyFont="1" applyAlignment="1" applyProtection="1">
      <alignment horizontal="right" vertical="center"/>
      <protection hidden="1"/>
    </xf>
    <xf numFmtId="0" fontId="66" fillId="0" borderId="0" xfId="306" applyFont="1" applyAlignment="1" applyProtection="1">
      <alignment horizontal="center"/>
      <protection hidden="1"/>
    </xf>
    <xf numFmtId="0" fontId="65" fillId="0" borderId="0" xfId="306" quotePrefix="1" applyFont="1" applyAlignment="1" applyProtection="1">
      <alignment horizontal="left" vertical="center"/>
      <protection hidden="1"/>
    </xf>
    <xf numFmtId="0" fontId="65" fillId="0" borderId="0" xfId="306" applyFont="1" applyAlignment="1" applyProtection="1">
      <alignment horizontal="left" vertical="center"/>
      <protection hidden="1"/>
    </xf>
    <xf numFmtId="0" fontId="65" fillId="0" borderId="0" xfId="306" applyFont="1" applyAlignment="1" applyProtection="1">
      <alignment horizontal="center" vertical="top"/>
      <protection hidden="1"/>
    </xf>
    <xf numFmtId="0" fontId="59" fillId="0" borderId="0" xfId="306" applyFont="1" applyAlignment="1">
      <alignment horizontal="center" vertical="top" wrapText="1"/>
    </xf>
    <xf numFmtId="0" fontId="12" fillId="0" borderId="1" xfId="306" applyBorder="1" applyAlignment="1">
      <alignment horizontal="left" vertical="center"/>
    </xf>
    <xf numFmtId="0" fontId="57" fillId="0" borderId="1" xfId="306" applyFont="1" applyBorder="1" applyAlignment="1">
      <alignment horizontal="left"/>
    </xf>
    <xf numFmtId="10" fontId="57" fillId="10" borderId="1" xfId="306" applyNumberFormat="1" applyFont="1" applyFill="1" applyBorder="1" applyAlignment="1" applyProtection="1">
      <alignment horizontal="center"/>
      <protection locked="0"/>
    </xf>
    <xf numFmtId="0" fontId="53" fillId="0" borderId="1" xfId="306" applyFont="1" applyBorder="1" applyAlignment="1">
      <alignment horizontal="center" vertical="center"/>
    </xf>
    <xf numFmtId="4" fontId="53" fillId="0" borderId="1" xfId="306" applyNumberFormat="1" applyFont="1" applyBorder="1" applyAlignment="1">
      <alignment horizontal="center" vertical="center" wrapText="1"/>
    </xf>
    <xf numFmtId="0" fontId="14" fillId="0" borderId="1" xfId="306" applyFont="1" applyBorder="1" applyAlignment="1">
      <alignment horizontal="center" vertical="center"/>
    </xf>
    <xf numFmtId="0" fontId="14" fillId="0" borderId="10" xfId="3000" applyFont="1" applyBorder="1" applyAlignment="1">
      <alignment horizontal="left" vertical="top"/>
    </xf>
    <xf numFmtId="0" fontId="14" fillId="0" borderId="0" xfId="3000" applyFont="1" applyAlignment="1">
      <alignment horizontal="left" vertical="top"/>
    </xf>
    <xf numFmtId="0" fontId="14" fillId="0" borderId="13" xfId="3000" applyFont="1" applyBorder="1" applyAlignment="1">
      <alignment horizontal="left" vertical="top"/>
    </xf>
    <xf numFmtId="182" fontId="57" fillId="10" borderId="14" xfId="3001" applyFont="1" applyFill="1" applyBorder="1" applyAlignment="1" applyProtection="1">
      <alignment horizontal="left"/>
      <protection locked="0"/>
    </xf>
    <xf numFmtId="182" fontId="57" fillId="10" borderId="8" xfId="3001" applyFont="1" applyFill="1" applyBorder="1" applyAlignment="1" applyProtection="1">
      <alignment horizontal="left"/>
      <protection locked="0"/>
    </xf>
    <xf numFmtId="10" fontId="57" fillId="10" borderId="14" xfId="306" applyNumberFormat="1" applyFont="1" applyFill="1" applyBorder="1" applyAlignment="1" applyProtection="1">
      <alignment horizontal="center"/>
      <protection locked="0"/>
    </xf>
    <xf numFmtId="10" fontId="57" fillId="10" borderId="12" xfId="306" applyNumberFormat="1" applyFont="1" applyFill="1" applyBorder="1" applyAlignment="1" applyProtection="1">
      <alignment horizontal="center"/>
      <protection locked="0"/>
    </xf>
    <xf numFmtId="0" fontId="57" fillId="0" borderId="1" xfId="306" applyFont="1" applyBorder="1" applyAlignment="1">
      <alignment horizontal="left" wrapText="1"/>
    </xf>
    <xf numFmtId="0" fontId="57" fillId="10" borderId="2" xfId="3001" applyNumberFormat="1" applyFont="1" applyFill="1" applyBorder="1" applyAlignment="1" applyProtection="1">
      <alignment horizontal="left" wrapText="1"/>
      <protection locked="0"/>
    </xf>
    <xf numFmtId="0" fontId="12" fillId="10" borderId="14" xfId="306" applyFill="1" applyBorder="1" applyAlignment="1" applyProtection="1">
      <alignment horizontal="left" vertical="top" wrapText="1"/>
      <protection locked="0"/>
    </xf>
    <xf numFmtId="0" fontId="12" fillId="10" borderId="12" xfId="306" applyFill="1" applyBorder="1" applyAlignment="1" applyProtection="1">
      <alignment horizontal="left" vertical="top" wrapText="1"/>
      <protection locked="0"/>
    </xf>
    <xf numFmtId="49" fontId="12" fillId="10" borderId="14" xfId="306" applyNumberFormat="1" applyFill="1" applyBorder="1" applyAlignment="1" applyProtection="1">
      <alignment horizontal="left" vertical="top" wrapText="1"/>
      <protection locked="0"/>
    </xf>
    <xf numFmtId="0" fontId="12" fillId="10" borderId="8" xfId="306" applyFill="1" applyBorder="1" applyAlignment="1" applyProtection="1">
      <alignment horizontal="left" vertical="top" wrapText="1"/>
      <protection locked="0"/>
    </xf>
    <xf numFmtId="0" fontId="46" fillId="9" borderId="11" xfId="2999" applyFont="1" applyFill="1" applyBorder="1" applyAlignment="1">
      <alignment horizontal="left" vertical="center" wrapText="1"/>
    </xf>
    <xf numFmtId="0" fontId="50" fillId="12" borderId="11" xfId="2999" applyFont="1" applyFill="1" applyBorder="1" applyAlignment="1">
      <alignment horizontal="left" vertical="center" wrapText="1"/>
    </xf>
    <xf numFmtId="0" fontId="52" fillId="14" borderId="11" xfId="2999" applyFont="1" applyFill="1" applyBorder="1" applyAlignment="1">
      <alignment horizontal="left" vertical="center" wrapText="1"/>
    </xf>
    <xf numFmtId="0" fontId="52" fillId="9" borderId="0" xfId="2999" applyFont="1" applyFill="1" applyAlignment="1">
      <alignment horizontal="right" vertical="center" wrapText="1"/>
    </xf>
    <xf numFmtId="0" fontId="52" fillId="15" borderId="11" xfId="2999" applyFont="1" applyFill="1" applyBorder="1" applyAlignment="1">
      <alignment horizontal="left" vertical="center" wrapText="1"/>
    </xf>
    <xf numFmtId="0" fontId="48" fillId="7" borderId="16" xfId="2999" applyFont="1" applyFill="1" applyBorder="1" applyAlignment="1">
      <alignment horizontal="center" wrapText="1"/>
    </xf>
    <xf numFmtId="0" fontId="49" fillId="7" borderId="0" xfId="2999" applyFont="1" applyFill="1" applyAlignment="1">
      <alignment horizontal="right" vertical="center" wrapText="1"/>
    </xf>
    <xf numFmtId="0" fontId="46" fillId="7" borderId="0" xfId="2999" applyFont="1" applyFill="1" applyAlignment="1">
      <alignment horizontal="left" vertical="top" wrapText="1"/>
    </xf>
    <xf numFmtId="0" fontId="46" fillId="7" borderId="16" xfId="2999" applyFont="1" applyFill="1" applyBorder="1" applyAlignment="1">
      <alignment horizontal="center" wrapText="1"/>
    </xf>
    <xf numFmtId="0" fontId="46" fillId="9" borderId="0" xfId="2999" applyFont="1" applyFill="1" applyAlignment="1">
      <alignment horizontal="left" vertical="center" wrapText="1"/>
    </xf>
    <xf numFmtId="0" fontId="41" fillId="0" borderId="0" xfId="2999" applyFont="1" applyAlignment="1">
      <alignment vertical="center"/>
    </xf>
    <xf numFmtId="0" fontId="41" fillId="0" borderId="0" xfId="2999" applyFont="1" applyAlignment="1">
      <alignment vertical="top"/>
    </xf>
    <xf numFmtId="0" fontId="52" fillId="9" borderId="0" xfId="2999" applyFont="1" applyFill="1" applyAlignment="1">
      <alignment horizontal="center" vertical="center" wrapText="1"/>
    </xf>
    <xf numFmtId="0" fontId="46" fillId="7" borderId="16" xfId="2999" applyFont="1" applyFill="1" applyBorder="1" applyAlignment="1">
      <alignment horizontal="center" vertical="center" wrapText="1"/>
    </xf>
  </cellXfs>
  <cellStyles count="3007">
    <cellStyle name="_x000d__x000a_JournalTemplate=C:\COMFO\CTALK\JOURSTD.TPL_x000d__x000a_LbStateAddress=3 3 0 251 1 89 2 311_x000d__x000a_LbStateJou" xfId="34" xr:uid="{00000000-0005-0000-0000-000000000000}"/>
    <cellStyle name="20% - Ênfase1 100" xfId="1" xr:uid="{00000000-0005-0000-0000-000001000000}"/>
    <cellStyle name="60% - Ênfase6 37" xfId="2" xr:uid="{00000000-0005-0000-0000-000002000000}"/>
    <cellStyle name="Comma_Arauco Piping list" xfId="35" xr:uid="{00000000-0005-0000-0000-000003000000}"/>
    <cellStyle name="Comma0" xfId="36" xr:uid="{00000000-0005-0000-0000-000004000000}"/>
    <cellStyle name="CORES" xfId="37" xr:uid="{00000000-0005-0000-0000-000005000000}"/>
    <cellStyle name="Currency [0]_Arauco Piping list" xfId="38" xr:uid="{00000000-0005-0000-0000-000006000000}"/>
    <cellStyle name="Currency_Arauco Piping list" xfId="39" xr:uid="{00000000-0005-0000-0000-000007000000}"/>
    <cellStyle name="Currency0" xfId="40" xr:uid="{00000000-0005-0000-0000-000008000000}"/>
    <cellStyle name="Data" xfId="41" xr:uid="{00000000-0005-0000-0000-000009000000}"/>
    <cellStyle name="Date" xfId="42" xr:uid="{00000000-0005-0000-0000-00000A000000}"/>
    <cellStyle name="Excel Built-in Excel Built-in Excel Built-in Excel Built-in Excel Built-in Excel Built-in Excel Built-in Excel Built-in Separador de milhares 4" xfId="3" xr:uid="{00000000-0005-0000-0000-00000B000000}"/>
    <cellStyle name="Excel Built-in Excel Built-in Excel Built-in Excel Built-in Excel Built-in Excel Built-in Excel Built-in Separador de milhares 4" xfId="4" xr:uid="{00000000-0005-0000-0000-00000C000000}"/>
    <cellStyle name="Excel Built-in Normal" xfId="5" xr:uid="{00000000-0005-0000-0000-00000D000000}"/>
    <cellStyle name="Excel Built-in Normal 1" xfId="6" xr:uid="{00000000-0005-0000-0000-00000E000000}"/>
    <cellStyle name="Excel Built-in Normal 2" xfId="7" xr:uid="{00000000-0005-0000-0000-00000F000000}"/>
    <cellStyle name="Excel Built-in Normal 3" xfId="43" xr:uid="{00000000-0005-0000-0000-000010000000}"/>
    <cellStyle name="Excel_BuiltIn_Comma" xfId="8" xr:uid="{00000000-0005-0000-0000-000011000000}"/>
    <cellStyle name="Fixed" xfId="44" xr:uid="{00000000-0005-0000-0000-000012000000}"/>
    <cellStyle name="Fixo" xfId="45" xr:uid="{00000000-0005-0000-0000-000013000000}"/>
    <cellStyle name="Followed Hyperlink" xfId="46" xr:uid="{00000000-0005-0000-0000-000014000000}"/>
    <cellStyle name="Grey" xfId="47" xr:uid="{00000000-0005-0000-0000-000015000000}"/>
    <cellStyle name="Heading" xfId="9" xr:uid="{00000000-0005-0000-0000-000016000000}"/>
    <cellStyle name="Heading 1" xfId="48" xr:uid="{00000000-0005-0000-0000-000017000000}"/>
    <cellStyle name="Heading 2" xfId="49" xr:uid="{00000000-0005-0000-0000-000018000000}"/>
    <cellStyle name="Heading1" xfId="10" xr:uid="{00000000-0005-0000-0000-000019000000}"/>
    <cellStyle name="Hiperlink 2" xfId="50" xr:uid="{00000000-0005-0000-0000-00001A000000}"/>
    <cellStyle name="Indefinido" xfId="51" xr:uid="{00000000-0005-0000-0000-00001B000000}"/>
    <cellStyle name="Input [yellow]" xfId="52" xr:uid="{00000000-0005-0000-0000-00001C000000}"/>
    <cellStyle name="material" xfId="53" xr:uid="{00000000-0005-0000-0000-00001D000000}"/>
    <cellStyle name="material 2" xfId="190" xr:uid="{00000000-0005-0000-0000-00001E000000}"/>
    <cellStyle name="material 2 2" xfId="554" xr:uid="{00000000-0005-0000-0000-00001F000000}"/>
    <cellStyle name="material 3" xfId="495" xr:uid="{00000000-0005-0000-0000-000020000000}"/>
    <cellStyle name="material 4" xfId="364" xr:uid="{00000000-0005-0000-0000-000021000000}"/>
    <cellStyle name="MINIPG" xfId="54" xr:uid="{00000000-0005-0000-0000-000022000000}"/>
    <cellStyle name="Moeda 2" xfId="55" xr:uid="{00000000-0005-0000-0000-000023000000}"/>
    <cellStyle name="Moeda 2 2" xfId="1697" xr:uid="{00000000-0005-0000-0000-000024000000}"/>
    <cellStyle name="Moeda 2 2 2" xfId="2995" xr:uid="{00000000-0005-0000-0000-000025000000}"/>
    <cellStyle name="Moeda 2 3" xfId="1712" xr:uid="{00000000-0005-0000-0000-000026000000}"/>
    <cellStyle name="Moeda_Composicao BDI v2.1" xfId="3001" xr:uid="{883ACB21-53D6-4A49-8A16-EB479B044394}"/>
    <cellStyle name="Normal" xfId="0" builtinId="0"/>
    <cellStyle name="Normal - Style1" xfId="56" xr:uid="{00000000-0005-0000-0000-000029000000}"/>
    <cellStyle name="Normal 10" xfId="57" xr:uid="{00000000-0005-0000-0000-00002A000000}"/>
    <cellStyle name="Normal 10 2" xfId="31" xr:uid="{00000000-0005-0000-0000-00002B000000}"/>
    <cellStyle name="Normal 10 2 2" xfId="434" xr:uid="{00000000-0005-0000-0000-00002C000000}"/>
    <cellStyle name="Normal 10 3" xfId="365" xr:uid="{00000000-0005-0000-0000-00002D000000}"/>
    <cellStyle name="Normal 100" xfId="311" xr:uid="{00000000-0005-0000-0000-00002E000000}"/>
    <cellStyle name="Normal 101" xfId="863" xr:uid="{00000000-0005-0000-0000-00002F000000}"/>
    <cellStyle name="Normal 102" xfId="867" xr:uid="{00000000-0005-0000-0000-000030000000}"/>
    <cellStyle name="Normal 103" xfId="1281" xr:uid="{00000000-0005-0000-0000-000031000000}"/>
    <cellStyle name="Normal 104" xfId="1330" xr:uid="{00000000-0005-0000-0000-000032000000}"/>
    <cellStyle name="Normal 105" xfId="2998" xr:uid="{00000000-0005-0000-0000-000033000000}"/>
    <cellStyle name="Normal 106" xfId="2999" xr:uid="{86F6CEFE-8A98-4757-AD99-5CCD8B2F9E57}"/>
    <cellStyle name="Normal 107" xfId="3002" xr:uid="{8E5B39E5-AACC-423E-99B8-A411D95E7236}"/>
    <cellStyle name="Normal 108" xfId="3003" xr:uid="{81526ECE-6F47-44F7-A764-CAC95E44B5E4}"/>
    <cellStyle name="Normal 109" xfId="3004" xr:uid="{DF605CC0-5940-4C71-9350-04BF243B1CBF}"/>
    <cellStyle name="Normal 11" xfId="58" xr:uid="{00000000-0005-0000-0000-000034000000}"/>
    <cellStyle name="Normal 11 2" xfId="188" xr:uid="{00000000-0005-0000-0000-000035000000}"/>
    <cellStyle name="Normal 11 2 2" xfId="435" xr:uid="{00000000-0005-0000-0000-000036000000}"/>
    <cellStyle name="Normal 11 3" xfId="366" xr:uid="{00000000-0005-0000-0000-000037000000}"/>
    <cellStyle name="Normal 110" xfId="3005" xr:uid="{722FA08B-BCB8-491B-86DB-150B2BE4D5C2}"/>
    <cellStyle name="Normal 111" xfId="3006" xr:uid="{24A99657-1918-4753-ABEE-CF83A0A68AE8}"/>
    <cellStyle name="Normal 12" xfId="11" xr:uid="{00000000-0005-0000-0000-000038000000}"/>
    <cellStyle name="Normal 12 2" xfId="191" xr:uid="{00000000-0005-0000-0000-000039000000}"/>
    <cellStyle name="Normal 12 2 2" xfId="555" xr:uid="{00000000-0005-0000-0000-00003A000000}"/>
    <cellStyle name="Normal 12 3" xfId="496" xr:uid="{00000000-0005-0000-0000-00003B000000}"/>
    <cellStyle name="Normal 12 4" xfId="367" xr:uid="{00000000-0005-0000-0000-00003C000000}"/>
    <cellStyle name="Normal 13" xfId="59" xr:uid="{00000000-0005-0000-0000-00003D000000}"/>
    <cellStyle name="Normal 13 10" xfId="871" xr:uid="{00000000-0005-0000-0000-00003E000000}"/>
    <cellStyle name="Normal 13 10 2" xfId="2171" xr:uid="{00000000-0005-0000-0000-00003F000000}"/>
    <cellStyle name="Normal 13 11" xfId="1713" xr:uid="{00000000-0005-0000-0000-000040000000}"/>
    <cellStyle name="Normal 13 2" xfId="60" xr:uid="{00000000-0005-0000-0000-000041000000}"/>
    <cellStyle name="Normal 13 2 2" xfId="192" xr:uid="{00000000-0005-0000-0000-000042000000}"/>
    <cellStyle name="Normal 13 2 2 2" xfId="759" xr:uid="{00000000-0005-0000-0000-000043000000}"/>
    <cellStyle name="Normal 13 2 2 2 2" xfId="1606" xr:uid="{00000000-0005-0000-0000-000044000000}"/>
    <cellStyle name="Normal 13 2 2 2 2 2" xfId="2904" xr:uid="{00000000-0005-0000-0000-000045000000}"/>
    <cellStyle name="Normal 13 2 2 2 3" xfId="1191" xr:uid="{00000000-0005-0000-0000-000046000000}"/>
    <cellStyle name="Normal 13 2 2 2 3 2" xfId="2491" xr:uid="{00000000-0005-0000-0000-000047000000}"/>
    <cellStyle name="Normal 13 2 2 2 4" xfId="2078" xr:uid="{00000000-0005-0000-0000-000048000000}"/>
    <cellStyle name="Normal 13 2 2 3" xfId="557" xr:uid="{00000000-0005-0000-0000-000049000000}"/>
    <cellStyle name="Normal 13 2 2 3 2" xfId="1471" xr:uid="{00000000-0005-0000-0000-00004A000000}"/>
    <cellStyle name="Normal 13 2 2 3 2 2" xfId="2769" xr:uid="{00000000-0005-0000-0000-00004B000000}"/>
    <cellStyle name="Normal 13 2 2 3 3" xfId="1056" xr:uid="{00000000-0005-0000-0000-00004C000000}"/>
    <cellStyle name="Normal 13 2 2 3 3 2" xfId="2356" xr:uid="{00000000-0005-0000-0000-00004D000000}"/>
    <cellStyle name="Normal 13 2 2 3 4" xfId="1936" xr:uid="{00000000-0005-0000-0000-00004E000000}"/>
    <cellStyle name="Normal 13 2 2 4" xfId="1331" xr:uid="{00000000-0005-0000-0000-00004F000000}"/>
    <cellStyle name="Normal 13 2 2 4 2" xfId="2629" xr:uid="{00000000-0005-0000-0000-000050000000}"/>
    <cellStyle name="Normal 13 2 2 5" xfId="916" xr:uid="{00000000-0005-0000-0000-000051000000}"/>
    <cellStyle name="Normal 13 2 2 5 2" xfId="2216" xr:uid="{00000000-0005-0000-0000-000052000000}"/>
    <cellStyle name="Normal 13 2 2 6" xfId="1766" xr:uid="{00000000-0005-0000-0000-000053000000}"/>
    <cellStyle name="Normal 13 2 3" xfId="661" xr:uid="{00000000-0005-0000-0000-000054000000}"/>
    <cellStyle name="Normal 13 2 3 2" xfId="803" xr:uid="{00000000-0005-0000-0000-000055000000}"/>
    <cellStyle name="Normal 13 2 3 2 2" xfId="1649" xr:uid="{00000000-0005-0000-0000-000056000000}"/>
    <cellStyle name="Normal 13 2 3 2 2 2" xfId="2947" xr:uid="{00000000-0005-0000-0000-000057000000}"/>
    <cellStyle name="Normal 13 2 3 2 3" xfId="1234" xr:uid="{00000000-0005-0000-0000-000058000000}"/>
    <cellStyle name="Normal 13 2 3 2 3 2" xfId="2534" xr:uid="{00000000-0005-0000-0000-000059000000}"/>
    <cellStyle name="Normal 13 2 3 2 4" xfId="2121" xr:uid="{00000000-0005-0000-0000-00005A000000}"/>
    <cellStyle name="Normal 13 2 3 3" xfId="1514" xr:uid="{00000000-0005-0000-0000-00005B000000}"/>
    <cellStyle name="Normal 13 2 3 3 2" xfId="2812" xr:uid="{00000000-0005-0000-0000-00005C000000}"/>
    <cellStyle name="Normal 13 2 3 4" xfId="1099" xr:uid="{00000000-0005-0000-0000-00005D000000}"/>
    <cellStyle name="Normal 13 2 3 4 2" xfId="2399" xr:uid="{00000000-0005-0000-0000-00005E000000}"/>
    <cellStyle name="Normal 13 2 3 5" xfId="1986" xr:uid="{00000000-0005-0000-0000-00005F000000}"/>
    <cellStyle name="Normal 13 2 4" xfId="498" xr:uid="{00000000-0005-0000-0000-000060000000}"/>
    <cellStyle name="Normal 13 2 4 2" xfId="1425" xr:uid="{00000000-0005-0000-0000-000061000000}"/>
    <cellStyle name="Normal 13 2 4 2 2" xfId="2723" xr:uid="{00000000-0005-0000-0000-000062000000}"/>
    <cellStyle name="Normal 13 2 4 3" xfId="1010" xr:uid="{00000000-0005-0000-0000-000063000000}"/>
    <cellStyle name="Normal 13 2 4 3 2" xfId="2310" xr:uid="{00000000-0005-0000-0000-000064000000}"/>
    <cellStyle name="Normal 13 2 4 4" xfId="1886" xr:uid="{00000000-0005-0000-0000-000065000000}"/>
    <cellStyle name="Normal 13 2 5" xfId="713" xr:uid="{00000000-0005-0000-0000-000066000000}"/>
    <cellStyle name="Normal 13 2 5 2" xfId="1560" xr:uid="{00000000-0005-0000-0000-000067000000}"/>
    <cellStyle name="Normal 13 2 5 2 2" xfId="2858" xr:uid="{00000000-0005-0000-0000-000068000000}"/>
    <cellStyle name="Normal 13 2 5 3" xfId="1145" xr:uid="{00000000-0005-0000-0000-000069000000}"/>
    <cellStyle name="Normal 13 2 5 3 2" xfId="2445" xr:uid="{00000000-0005-0000-0000-00006A000000}"/>
    <cellStyle name="Normal 13 2 5 4" xfId="2032" xr:uid="{00000000-0005-0000-0000-00006B000000}"/>
    <cellStyle name="Normal 13 2 6" xfId="369" xr:uid="{00000000-0005-0000-0000-00006C000000}"/>
    <cellStyle name="Normal 13 2 6 2" xfId="1376" xr:uid="{00000000-0005-0000-0000-00006D000000}"/>
    <cellStyle name="Normal 13 2 6 2 2" xfId="2674" xr:uid="{00000000-0005-0000-0000-00006E000000}"/>
    <cellStyle name="Normal 13 2 6 3" xfId="961" xr:uid="{00000000-0005-0000-0000-00006F000000}"/>
    <cellStyle name="Normal 13 2 6 3 2" xfId="2261" xr:uid="{00000000-0005-0000-0000-000070000000}"/>
    <cellStyle name="Normal 13 2 6 4" xfId="1826" xr:uid="{00000000-0005-0000-0000-000071000000}"/>
    <cellStyle name="Normal 13 2 7" xfId="1286" xr:uid="{00000000-0005-0000-0000-000072000000}"/>
    <cellStyle name="Normal 13 2 7 2" xfId="2585" xr:uid="{00000000-0005-0000-0000-000073000000}"/>
    <cellStyle name="Normal 13 2 8" xfId="872" xr:uid="{00000000-0005-0000-0000-000074000000}"/>
    <cellStyle name="Normal 13 2 8 2" xfId="2172" xr:uid="{00000000-0005-0000-0000-000075000000}"/>
    <cellStyle name="Normal 13 2 9" xfId="1714" xr:uid="{00000000-0005-0000-0000-000076000000}"/>
    <cellStyle name="Normal 13 3" xfId="61" xr:uid="{00000000-0005-0000-0000-000077000000}"/>
    <cellStyle name="Normal 13 3 2" xfId="193" xr:uid="{00000000-0005-0000-0000-000078000000}"/>
    <cellStyle name="Normal 13 3 2 2" xfId="760" xr:uid="{00000000-0005-0000-0000-000079000000}"/>
    <cellStyle name="Normal 13 3 2 2 2" xfId="1607" xr:uid="{00000000-0005-0000-0000-00007A000000}"/>
    <cellStyle name="Normal 13 3 2 2 2 2" xfId="2905" xr:uid="{00000000-0005-0000-0000-00007B000000}"/>
    <cellStyle name="Normal 13 3 2 2 3" xfId="1192" xr:uid="{00000000-0005-0000-0000-00007C000000}"/>
    <cellStyle name="Normal 13 3 2 2 3 2" xfId="2492" xr:uid="{00000000-0005-0000-0000-00007D000000}"/>
    <cellStyle name="Normal 13 3 2 2 4" xfId="2079" xr:uid="{00000000-0005-0000-0000-00007E000000}"/>
    <cellStyle name="Normal 13 3 2 3" xfId="558" xr:uid="{00000000-0005-0000-0000-00007F000000}"/>
    <cellStyle name="Normal 13 3 2 3 2" xfId="1472" xr:uid="{00000000-0005-0000-0000-000080000000}"/>
    <cellStyle name="Normal 13 3 2 3 2 2" xfId="2770" xr:uid="{00000000-0005-0000-0000-000081000000}"/>
    <cellStyle name="Normal 13 3 2 3 3" xfId="1057" xr:uid="{00000000-0005-0000-0000-000082000000}"/>
    <cellStyle name="Normal 13 3 2 3 3 2" xfId="2357" xr:uid="{00000000-0005-0000-0000-000083000000}"/>
    <cellStyle name="Normal 13 3 2 3 4" xfId="1937" xr:uid="{00000000-0005-0000-0000-000084000000}"/>
    <cellStyle name="Normal 13 3 2 4" xfId="1332" xr:uid="{00000000-0005-0000-0000-000085000000}"/>
    <cellStyle name="Normal 13 3 2 4 2" xfId="2630" xr:uid="{00000000-0005-0000-0000-000086000000}"/>
    <cellStyle name="Normal 13 3 2 5" xfId="917" xr:uid="{00000000-0005-0000-0000-000087000000}"/>
    <cellStyle name="Normal 13 3 2 5 2" xfId="2217" xr:uid="{00000000-0005-0000-0000-000088000000}"/>
    <cellStyle name="Normal 13 3 2 6" xfId="1767" xr:uid="{00000000-0005-0000-0000-000089000000}"/>
    <cellStyle name="Normal 13 3 3" xfId="662" xr:uid="{00000000-0005-0000-0000-00008A000000}"/>
    <cellStyle name="Normal 13 3 3 2" xfId="804" xr:uid="{00000000-0005-0000-0000-00008B000000}"/>
    <cellStyle name="Normal 13 3 3 2 2" xfId="1650" xr:uid="{00000000-0005-0000-0000-00008C000000}"/>
    <cellStyle name="Normal 13 3 3 2 2 2" xfId="2948" xr:uid="{00000000-0005-0000-0000-00008D000000}"/>
    <cellStyle name="Normal 13 3 3 2 3" xfId="1235" xr:uid="{00000000-0005-0000-0000-00008E000000}"/>
    <cellStyle name="Normal 13 3 3 2 3 2" xfId="2535" xr:uid="{00000000-0005-0000-0000-00008F000000}"/>
    <cellStyle name="Normal 13 3 3 2 4" xfId="2122" xr:uid="{00000000-0005-0000-0000-000090000000}"/>
    <cellStyle name="Normal 13 3 3 3" xfId="1515" xr:uid="{00000000-0005-0000-0000-000091000000}"/>
    <cellStyle name="Normal 13 3 3 3 2" xfId="2813" xr:uid="{00000000-0005-0000-0000-000092000000}"/>
    <cellStyle name="Normal 13 3 3 4" xfId="1100" xr:uid="{00000000-0005-0000-0000-000093000000}"/>
    <cellStyle name="Normal 13 3 3 4 2" xfId="2400" xr:uid="{00000000-0005-0000-0000-000094000000}"/>
    <cellStyle name="Normal 13 3 3 5" xfId="1987" xr:uid="{00000000-0005-0000-0000-000095000000}"/>
    <cellStyle name="Normal 13 3 4" xfId="499" xr:uid="{00000000-0005-0000-0000-000096000000}"/>
    <cellStyle name="Normal 13 3 4 2" xfId="1426" xr:uid="{00000000-0005-0000-0000-000097000000}"/>
    <cellStyle name="Normal 13 3 4 2 2" xfId="2724" xr:uid="{00000000-0005-0000-0000-000098000000}"/>
    <cellStyle name="Normal 13 3 4 3" xfId="1011" xr:uid="{00000000-0005-0000-0000-000099000000}"/>
    <cellStyle name="Normal 13 3 4 3 2" xfId="2311" xr:uid="{00000000-0005-0000-0000-00009A000000}"/>
    <cellStyle name="Normal 13 3 4 4" xfId="1887" xr:uid="{00000000-0005-0000-0000-00009B000000}"/>
    <cellStyle name="Normal 13 3 5" xfId="714" xr:uid="{00000000-0005-0000-0000-00009C000000}"/>
    <cellStyle name="Normal 13 3 5 2" xfId="1561" xr:uid="{00000000-0005-0000-0000-00009D000000}"/>
    <cellStyle name="Normal 13 3 5 2 2" xfId="2859" xr:uid="{00000000-0005-0000-0000-00009E000000}"/>
    <cellStyle name="Normal 13 3 5 3" xfId="1146" xr:uid="{00000000-0005-0000-0000-00009F000000}"/>
    <cellStyle name="Normal 13 3 5 3 2" xfId="2446" xr:uid="{00000000-0005-0000-0000-0000A0000000}"/>
    <cellStyle name="Normal 13 3 5 4" xfId="2033" xr:uid="{00000000-0005-0000-0000-0000A1000000}"/>
    <cellStyle name="Normal 13 3 6" xfId="370" xr:uid="{00000000-0005-0000-0000-0000A2000000}"/>
    <cellStyle name="Normal 13 3 6 2" xfId="1377" xr:uid="{00000000-0005-0000-0000-0000A3000000}"/>
    <cellStyle name="Normal 13 3 6 2 2" xfId="2675" xr:uid="{00000000-0005-0000-0000-0000A4000000}"/>
    <cellStyle name="Normal 13 3 6 3" xfId="962" xr:uid="{00000000-0005-0000-0000-0000A5000000}"/>
    <cellStyle name="Normal 13 3 6 3 2" xfId="2262" xr:uid="{00000000-0005-0000-0000-0000A6000000}"/>
    <cellStyle name="Normal 13 3 6 4" xfId="1827" xr:uid="{00000000-0005-0000-0000-0000A7000000}"/>
    <cellStyle name="Normal 13 3 7" xfId="1287" xr:uid="{00000000-0005-0000-0000-0000A8000000}"/>
    <cellStyle name="Normal 13 3 7 2" xfId="2586" xr:uid="{00000000-0005-0000-0000-0000A9000000}"/>
    <cellStyle name="Normal 13 3 8" xfId="873" xr:uid="{00000000-0005-0000-0000-0000AA000000}"/>
    <cellStyle name="Normal 13 3 8 2" xfId="2173" xr:uid="{00000000-0005-0000-0000-0000AB000000}"/>
    <cellStyle name="Normal 13 3 9" xfId="1715" xr:uid="{00000000-0005-0000-0000-0000AC000000}"/>
    <cellStyle name="Normal 13 4" xfId="62" xr:uid="{00000000-0005-0000-0000-0000AD000000}"/>
    <cellStyle name="Normal 13 4 10" xfId="1716" xr:uid="{00000000-0005-0000-0000-0000AE000000}"/>
    <cellStyle name="Normal 13 4 2" xfId="32" xr:uid="{00000000-0005-0000-0000-0000AF000000}"/>
    <cellStyle name="Normal 13 4 2 2" xfId="658" xr:uid="{00000000-0005-0000-0000-0000B0000000}"/>
    <cellStyle name="Normal 13 4 2 2 2" xfId="1511" xr:uid="{00000000-0005-0000-0000-0000B1000000}"/>
    <cellStyle name="Normal 13 4 2 2 2 2" xfId="2809" xr:uid="{00000000-0005-0000-0000-0000B2000000}"/>
    <cellStyle name="Normal 13 4 2 2 3" xfId="1096" xr:uid="{00000000-0005-0000-0000-0000B3000000}"/>
    <cellStyle name="Normal 13 4 2 2 3 2" xfId="2396" xr:uid="{00000000-0005-0000-0000-0000B4000000}"/>
    <cellStyle name="Normal 13 4 2 2 4" xfId="1983" xr:uid="{00000000-0005-0000-0000-0000B5000000}"/>
    <cellStyle name="Normal 13 4 2 3" xfId="800" xr:uid="{00000000-0005-0000-0000-0000B6000000}"/>
    <cellStyle name="Normal 13 4 2 3 2" xfId="1646" xr:uid="{00000000-0005-0000-0000-0000B7000000}"/>
    <cellStyle name="Normal 13 4 2 3 2 2" xfId="2944" xr:uid="{00000000-0005-0000-0000-0000B8000000}"/>
    <cellStyle name="Normal 13 4 2 3 3" xfId="1231" xr:uid="{00000000-0005-0000-0000-0000B9000000}"/>
    <cellStyle name="Normal 13 4 2 3 3 2" xfId="2531" xr:uid="{00000000-0005-0000-0000-0000BA000000}"/>
    <cellStyle name="Normal 13 4 2 3 4" xfId="2118" xr:uid="{00000000-0005-0000-0000-0000BB000000}"/>
    <cellStyle name="Normal 13 4 2 4" xfId="850" xr:uid="{00000000-0005-0000-0000-0000BC000000}"/>
    <cellStyle name="Normal 13 4 2 4 2" xfId="1694" xr:uid="{00000000-0005-0000-0000-0000BD000000}"/>
    <cellStyle name="Normal 13 4 2 4 2 2" xfId="2992" xr:uid="{00000000-0005-0000-0000-0000BE000000}"/>
    <cellStyle name="Normal 13 4 2 4 3" xfId="1279" xr:uid="{00000000-0005-0000-0000-0000BF000000}"/>
    <cellStyle name="Normal 13 4 2 4 3 2" xfId="2579" xr:uid="{00000000-0005-0000-0000-0000C0000000}"/>
    <cellStyle name="Normal 13 4 2 4 4" xfId="2166" xr:uid="{00000000-0005-0000-0000-0000C1000000}"/>
    <cellStyle name="Normal 13 4 2 5" xfId="438" xr:uid="{00000000-0005-0000-0000-0000C2000000}"/>
    <cellStyle name="Normal 13 4 2 5 2" xfId="1418" xr:uid="{00000000-0005-0000-0000-0000C3000000}"/>
    <cellStyle name="Normal 13 4 2 5 2 2" xfId="2716" xr:uid="{00000000-0005-0000-0000-0000C4000000}"/>
    <cellStyle name="Normal 13 4 2 5 3" xfId="1003" xr:uid="{00000000-0005-0000-0000-0000C5000000}"/>
    <cellStyle name="Normal 13 4 2 5 3 2" xfId="2303" xr:uid="{00000000-0005-0000-0000-0000C6000000}"/>
    <cellStyle name="Normal 13 4 2 5 4" xfId="1877" xr:uid="{00000000-0005-0000-0000-0000C7000000}"/>
    <cellStyle name="Normal 13 4 2 6" xfId="1283" xr:uid="{00000000-0005-0000-0000-0000C8000000}"/>
    <cellStyle name="Normal 13 4 2 6 2" xfId="2582" xr:uid="{00000000-0005-0000-0000-0000C9000000}"/>
    <cellStyle name="Normal 13 4 2 7" xfId="869" xr:uid="{00000000-0005-0000-0000-0000CA000000}"/>
    <cellStyle name="Normal 13 4 2 7 2" xfId="2169" xr:uid="{00000000-0005-0000-0000-0000CB000000}"/>
    <cellStyle name="Normal 13 4 2 8" xfId="1710" xr:uid="{00000000-0005-0000-0000-0000CC000000}"/>
    <cellStyle name="Normal 13 4 3" xfId="307" xr:uid="{00000000-0005-0000-0000-0000CD000000}"/>
    <cellStyle name="Normal 13 4 3 2" xfId="659" xr:uid="{00000000-0005-0000-0000-0000CE000000}"/>
    <cellStyle name="Normal 13 4 3 2 2" xfId="1512" xr:uid="{00000000-0005-0000-0000-0000CF000000}"/>
    <cellStyle name="Normal 13 4 3 2 2 2" xfId="2810" xr:uid="{00000000-0005-0000-0000-0000D0000000}"/>
    <cellStyle name="Normal 13 4 3 2 3" xfId="1097" xr:uid="{00000000-0005-0000-0000-0000D1000000}"/>
    <cellStyle name="Normal 13 4 3 2 3 2" xfId="2397" xr:uid="{00000000-0005-0000-0000-0000D2000000}"/>
    <cellStyle name="Normal 13 4 3 2 4" xfId="1984" xr:uid="{00000000-0005-0000-0000-0000D3000000}"/>
    <cellStyle name="Normal 13 4 3 3" xfId="801" xr:uid="{00000000-0005-0000-0000-0000D4000000}"/>
    <cellStyle name="Normal 13 4 3 3 2" xfId="1647" xr:uid="{00000000-0005-0000-0000-0000D5000000}"/>
    <cellStyle name="Normal 13 4 3 3 2 2" xfId="2945" xr:uid="{00000000-0005-0000-0000-0000D6000000}"/>
    <cellStyle name="Normal 13 4 3 3 3" xfId="1232" xr:uid="{00000000-0005-0000-0000-0000D7000000}"/>
    <cellStyle name="Normal 13 4 3 3 3 2" xfId="2532" xr:uid="{00000000-0005-0000-0000-0000D8000000}"/>
    <cellStyle name="Normal 13 4 3 3 4" xfId="2119" xr:uid="{00000000-0005-0000-0000-0000D9000000}"/>
    <cellStyle name="Normal 13 4 3 4" xfId="439" xr:uid="{00000000-0005-0000-0000-0000DA000000}"/>
    <cellStyle name="Normal 13 4 3 4 2" xfId="1419" xr:uid="{00000000-0005-0000-0000-0000DB000000}"/>
    <cellStyle name="Normal 13 4 3 4 2 2" xfId="2717" xr:uid="{00000000-0005-0000-0000-0000DC000000}"/>
    <cellStyle name="Normal 13 4 3 4 3" xfId="1004" xr:uid="{00000000-0005-0000-0000-0000DD000000}"/>
    <cellStyle name="Normal 13 4 3 4 3 2" xfId="2304" xr:uid="{00000000-0005-0000-0000-0000DE000000}"/>
    <cellStyle name="Normal 13 4 3 4 4" xfId="1878" xr:uid="{00000000-0005-0000-0000-0000DF000000}"/>
    <cellStyle name="Normal 13 4 3 5" xfId="1373" xr:uid="{00000000-0005-0000-0000-0000E0000000}"/>
    <cellStyle name="Normal 13 4 3 5 2" xfId="2671" xr:uid="{00000000-0005-0000-0000-0000E1000000}"/>
    <cellStyle name="Normal 13 4 3 6" xfId="958" xr:uid="{00000000-0005-0000-0000-0000E2000000}"/>
    <cellStyle name="Normal 13 4 3 6 2" xfId="2258" xr:uid="{00000000-0005-0000-0000-0000E3000000}"/>
    <cellStyle name="Normal 13 4 3 7" xfId="1822" xr:uid="{00000000-0005-0000-0000-0000E4000000}"/>
    <cellStyle name="Normal 13 4 4" xfId="548" xr:uid="{00000000-0005-0000-0000-0000E5000000}"/>
    <cellStyle name="Normal 13 4 4 2" xfId="1464" xr:uid="{00000000-0005-0000-0000-0000E6000000}"/>
    <cellStyle name="Normal 13 4 4 2 2" xfId="2762" xr:uid="{00000000-0005-0000-0000-0000E7000000}"/>
    <cellStyle name="Normal 13 4 4 3" xfId="1049" xr:uid="{00000000-0005-0000-0000-0000E8000000}"/>
    <cellStyle name="Normal 13 4 4 3 2" xfId="2349" xr:uid="{00000000-0005-0000-0000-0000E9000000}"/>
    <cellStyle name="Normal 13 4 4 4" xfId="1929" xr:uid="{00000000-0005-0000-0000-0000EA000000}"/>
    <cellStyle name="Normal 13 4 5" xfId="752" xr:uid="{00000000-0005-0000-0000-0000EB000000}"/>
    <cellStyle name="Normal 13 4 5 2" xfId="1599" xr:uid="{00000000-0005-0000-0000-0000EC000000}"/>
    <cellStyle name="Normal 13 4 5 2 2" xfId="2897" xr:uid="{00000000-0005-0000-0000-0000ED000000}"/>
    <cellStyle name="Normal 13 4 5 3" xfId="1184" xr:uid="{00000000-0005-0000-0000-0000EE000000}"/>
    <cellStyle name="Normal 13 4 5 3 2" xfId="2484" xr:uid="{00000000-0005-0000-0000-0000EF000000}"/>
    <cellStyle name="Normal 13 4 5 4" xfId="2071" xr:uid="{00000000-0005-0000-0000-0000F0000000}"/>
    <cellStyle name="Normal 13 4 6" xfId="849" xr:uid="{00000000-0005-0000-0000-0000F1000000}"/>
    <cellStyle name="Normal 13 4 6 2" xfId="1693" xr:uid="{00000000-0005-0000-0000-0000F2000000}"/>
    <cellStyle name="Normal 13 4 6 2 2" xfId="2991" xr:uid="{00000000-0005-0000-0000-0000F3000000}"/>
    <cellStyle name="Normal 13 4 6 3" xfId="1278" xr:uid="{00000000-0005-0000-0000-0000F4000000}"/>
    <cellStyle name="Normal 13 4 6 3 2" xfId="2578" xr:uid="{00000000-0005-0000-0000-0000F5000000}"/>
    <cellStyle name="Normal 13 4 6 4" xfId="2165" xr:uid="{00000000-0005-0000-0000-0000F6000000}"/>
    <cellStyle name="Normal 13 4 7" xfId="427" xr:uid="{00000000-0005-0000-0000-0000F7000000}"/>
    <cellStyle name="Normal 13 4 7 2" xfId="1415" xr:uid="{00000000-0005-0000-0000-0000F8000000}"/>
    <cellStyle name="Normal 13 4 7 2 2" xfId="2713" xr:uid="{00000000-0005-0000-0000-0000F9000000}"/>
    <cellStyle name="Normal 13 4 7 3" xfId="1000" xr:uid="{00000000-0005-0000-0000-0000FA000000}"/>
    <cellStyle name="Normal 13 4 7 3 2" xfId="2300" xr:uid="{00000000-0005-0000-0000-0000FB000000}"/>
    <cellStyle name="Normal 13 4 7 4" xfId="1872" xr:uid="{00000000-0005-0000-0000-0000FC000000}"/>
    <cellStyle name="Normal 13 4 8" xfId="1288" xr:uid="{00000000-0005-0000-0000-0000FD000000}"/>
    <cellStyle name="Normal 13 4 8 2" xfId="2587" xr:uid="{00000000-0005-0000-0000-0000FE000000}"/>
    <cellStyle name="Normal 13 4 9" xfId="874" xr:uid="{00000000-0005-0000-0000-0000FF000000}"/>
    <cellStyle name="Normal 13 4 9 2" xfId="2174" xr:uid="{00000000-0005-0000-0000-000000010000}"/>
    <cellStyle name="Normal 13 5" xfId="63" xr:uid="{00000000-0005-0000-0000-000001010000}"/>
    <cellStyle name="Normal 13 5 2" xfId="702" xr:uid="{00000000-0005-0000-0000-000002010000}"/>
    <cellStyle name="Normal 13 5 2 2" xfId="843" xr:uid="{00000000-0005-0000-0000-000003010000}"/>
    <cellStyle name="Normal 13 5 2 2 2" xfId="1689" xr:uid="{00000000-0005-0000-0000-000004010000}"/>
    <cellStyle name="Normal 13 5 2 2 2 2" xfId="2987" xr:uid="{00000000-0005-0000-0000-000005010000}"/>
    <cellStyle name="Normal 13 5 2 2 3" xfId="1274" xr:uid="{00000000-0005-0000-0000-000006010000}"/>
    <cellStyle name="Normal 13 5 2 2 3 2" xfId="2574" xr:uid="{00000000-0005-0000-0000-000007010000}"/>
    <cellStyle name="Normal 13 5 2 2 4" xfId="2161" xr:uid="{00000000-0005-0000-0000-000008010000}"/>
    <cellStyle name="Normal 13 5 2 3" xfId="1554" xr:uid="{00000000-0005-0000-0000-000009010000}"/>
    <cellStyle name="Normal 13 5 2 3 2" xfId="2852" xr:uid="{00000000-0005-0000-0000-00000A010000}"/>
    <cellStyle name="Normal 13 5 2 4" xfId="1139" xr:uid="{00000000-0005-0000-0000-00000B010000}"/>
    <cellStyle name="Normal 13 5 2 4 2" xfId="2439" xr:uid="{00000000-0005-0000-0000-00000C010000}"/>
    <cellStyle name="Normal 13 5 2 5" xfId="2026" xr:uid="{00000000-0005-0000-0000-00000D010000}"/>
    <cellStyle name="Normal 13 5 3" xfId="556" xr:uid="{00000000-0005-0000-0000-00000E010000}"/>
    <cellStyle name="Normal 13 5 3 2" xfId="1470" xr:uid="{00000000-0005-0000-0000-00000F010000}"/>
    <cellStyle name="Normal 13 5 3 2 2" xfId="2768" xr:uid="{00000000-0005-0000-0000-000010010000}"/>
    <cellStyle name="Normal 13 5 3 3" xfId="1055" xr:uid="{00000000-0005-0000-0000-000011010000}"/>
    <cellStyle name="Normal 13 5 3 3 2" xfId="2355" xr:uid="{00000000-0005-0000-0000-000012010000}"/>
    <cellStyle name="Normal 13 5 3 4" xfId="1935" xr:uid="{00000000-0005-0000-0000-000013010000}"/>
    <cellStyle name="Normal 13 5 4" xfId="758" xr:uid="{00000000-0005-0000-0000-000014010000}"/>
    <cellStyle name="Normal 13 5 4 2" xfId="1605" xr:uid="{00000000-0005-0000-0000-000015010000}"/>
    <cellStyle name="Normal 13 5 4 2 2" xfId="2903" xr:uid="{00000000-0005-0000-0000-000016010000}"/>
    <cellStyle name="Normal 13 5 4 3" xfId="1190" xr:uid="{00000000-0005-0000-0000-000017010000}"/>
    <cellStyle name="Normal 13 5 4 3 2" xfId="2490" xr:uid="{00000000-0005-0000-0000-000018010000}"/>
    <cellStyle name="Normal 13 5 4 4" xfId="2077" xr:uid="{00000000-0005-0000-0000-000019010000}"/>
    <cellStyle name="Normal 13 5 5" xfId="440" xr:uid="{00000000-0005-0000-0000-00001A010000}"/>
    <cellStyle name="Normal 13 5 5 2" xfId="1420" xr:uid="{00000000-0005-0000-0000-00001B010000}"/>
    <cellStyle name="Normal 13 5 5 2 2" xfId="2718" xr:uid="{00000000-0005-0000-0000-00001C010000}"/>
    <cellStyle name="Normal 13 5 5 3" xfId="1005" xr:uid="{00000000-0005-0000-0000-00001D010000}"/>
    <cellStyle name="Normal 13 5 5 3 2" xfId="2305" xr:uid="{00000000-0005-0000-0000-00001E010000}"/>
    <cellStyle name="Normal 13 5 5 4" xfId="1879" xr:uid="{00000000-0005-0000-0000-00001F010000}"/>
    <cellStyle name="Normal 13 5 6" xfId="1289" xr:uid="{00000000-0005-0000-0000-000020010000}"/>
    <cellStyle name="Normal 13 5 6 2" xfId="2588" xr:uid="{00000000-0005-0000-0000-000021010000}"/>
    <cellStyle name="Normal 13 5 7" xfId="875" xr:uid="{00000000-0005-0000-0000-000022010000}"/>
    <cellStyle name="Normal 13 5 7 2" xfId="2175" xr:uid="{00000000-0005-0000-0000-000023010000}"/>
    <cellStyle name="Normal 13 5 8" xfId="1717" xr:uid="{00000000-0005-0000-0000-000024010000}"/>
    <cellStyle name="Normal 13 6" xfId="497" xr:uid="{00000000-0005-0000-0000-000025010000}"/>
    <cellStyle name="Normal 13 6 2" xfId="1424" xr:uid="{00000000-0005-0000-0000-000026010000}"/>
    <cellStyle name="Normal 13 6 2 2" xfId="2722" xr:uid="{00000000-0005-0000-0000-000027010000}"/>
    <cellStyle name="Normal 13 6 3" xfId="1009" xr:uid="{00000000-0005-0000-0000-000028010000}"/>
    <cellStyle name="Normal 13 6 3 2" xfId="2309" xr:uid="{00000000-0005-0000-0000-000029010000}"/>
    <cellStyle name="Normal 13 6 4" xfId="1885" xr:uid="{00000000-0005-0000-0000-00002A010000}"/>
    <cellStyle name="Normal 13 7" xfId="712" xr:uid="{00000000-0005-0000-0000-00002B010000}"/>
    <cellStyle name="Normal 13 7 2" xfId="1559" xr:uid="{00000000-0005-0000-0000-00002C010000}"/>
    <cellStyle name="Normal 13 7 2 2" xfId="2857" xr:uid="{00000000-0005-0000-0000-00002D010000}"/>
    <cellStyle name="Normal 13 7 3" xfId="1144" xr:uid="{00000000-0005-0000-0000-00002E010000}"/>
    <cellStyle name="Normal 13 7 3 2" xfId="2444" xr:uid="{00000000-0005-0000-0000-00002F010000}"/>
    <cellStyle name="Normal 13 7 4" xfId="2031" xr:uid="{00000000-0005-0000-0000-000030010000}"/>
    <cellStyle name="Normal 13 8" xfId="368" xr:uid="{00000000-0005-0000-0000-000031010000}"/>
    <cellStyle name="Normal 13 8 2" xfId="1375" xr:uid="{00000000-0005-0000-0000-000032010000}"/>
    <cellStyle name="Normal 13 8 2 2" xfId="2673" xr:uid="{00000000-0005-0000-0000-000033010000}"/>
    <cellStyle name="Normal 13 8 3" xfId="960" xr:uid="{00000000-0005-0000-0000-000034010000}"/>
    <cellStyle name="Normal 13 8 3 2" xfId="2260" xr:uid="{00000000-0005-0000-0000-000035010000}"/>
    <cellStyle name="Normal 13 8 4" xfId="1825" xr:uid="{00000000-0005-0000-0000-000036010000}"/>
    <cellStyle name="Normal 13 9" xfId="1285" xr:uid="{00000000-0005-0000-0000-000037010000}"/>
    <cellStyle name="Normal 13 9 2" xfId="2584" xr:uid="{00000000-0005-0000-0000-000038010000}"/>
    <cellStyle name="Normal 14" xfId="64" xr:uid="{00000000-0005-0000-0000-000039010000}"/>
    <cellStyle name="Normal 14 10" xfId="876" xr:uid="{00000000-0005-0000-0000-00003A010000}"/>
    <cellStyle name="Normal 14 10 2" xfId="2176" xr:uid="{00000000-0005-0000-0000-00003B010000}"/>
    <cellStyle name="Normal 14 11" xfId="1718" xr:uid="{00000000-0005-0000-0000-00003C010000}"/>
    <cellStyle name="Normal 14 2" xfId="65" xr:uid="{00000000-0005-0000-0000-00003D010000}"/>
    <cellStyle name="Normal 14 2 2" xfId="194" xr:uid="{00000000-0005-0000-0000-00003E010000}"/>
    <cellStyle name="Normal 14 2 2 2" xfId="762" xr:uid="{00000000-0005-0000-0000-00003F010000}"/>
    <cellStyle name="Normal 14 2 2 2 2" xfId="1609" xr:uid="{00000000-0005-0000-0000-000040010000}"/>
    <cellStyle name="Normal 14 2 2 2 2 2" xfId="2907" xr:uid="{00000000-0005-0000-0000-000041010000}"/>
    <cellStyle name="Normal 14 2 2 2 3" xfId="1194" xr:uid="{00000000-0005-0000-0000-000042010000}"/>
    <cellStyle name="Normal 14 2 2 2 3 2" xfId="2494" xr:uid="{00000000-0005-0000-0000-000043010000}"/>
    <cellStyle name="Normal 14 2 2 2 4" xfId="2081" xr:uid="{00000000-0005-0000-0000-000044010000}"/>
    <cellStyle name="Normal 14 2 2 3" xfId="560" xr:uid="{00000000-0005-0000-0000-000045010000}"/>
    <cellStyle name="Normal 14 2 2 3 2" xfId="1474" xr:uid="{00000000-0005-0000-0000-000046010000}"/>
    <cellStyle name="Normal 14 2 2 3 2 2" xfId="2772" xr:uid="{00000000-0005-0000-0000-000047010000}"/>
    <cellStyle name="Normal 14 2 2 3 3" xfId="1059" xr:uid="{00000000-0005-0000-0000-000048010000}"/>
    <cellStyle name="Normal 14 2 2 3 3 2" xfId="2359" xr:uid="{00000000-0005-0000-0000-000049010000}"/>
    <cellStyle name="Normal 14 2 2 3 4" xfId="1939" xr:uid="{00000000-0005-0000-0000-00004A010000}"/>
    <cellStyle name="Normal 14 2 2 4" xfId="1333" xr:uid="{00000000-0005-0000-0000-00004B010000}"/>
    <cellStyle name="Normal 14 2 2 4 2" xfId="2631" xr:uid="{00000000-0005-0000-0000-00004C010000}"/>
    <cellStyle name="Normal 14 2 2 5" xfId="918" xr:uid="{00000000-0005-0000-0000-00004D010000}"/>
    <cellStyle name="Normal 14 2 2 5 2" xfId="2218" xr:uid="{00000000-0005-0000-0000-00004E010000}"/>
    <cellStyle name="Normal 14 2 2 6" xfId="1768" xr:uid="{00000000-0005-0000-0000-00004F010000}"/>
    <cellStyle name="Normal 14 2 3" xfId="664" xr:uid="{00000000-0005-0000-0000-000050010000}"/>
    <cellStyle name="Normal 14 2 3 2" xfId="806" xr:uid="{00000000-0005-0000-0000-000051010000}"/>
    <cellStyle name="Normal 14 2 3 2 2" xfId="1652" xr:uid="{00000000-0005-0000-0000-000052010000}"/>
    <cellStyle name="Normal 14 2 3 2 2 2" xfId="2950" xr:uid="{00000000-0005-0000-0000-000053010000}"/>
    <cellStyle name="Normal 14 2 3 2 3" xfId="1237" xr:uid="{00000000-0005-0000-0000-000054010000}"/>
    <cellStyle name="Normal 14 2 3 2 3 2" xfId="2537" xr:uid="{00000000-0005-0000-0000-000055010000}"/>
    <cellStyle name="Normal 14 2 3 2 4" xfId="2124" xr:uid="{00000000-0005-0000-0000-000056010000}"/>
    <cellStyle name="Normal 14 2 3 3" xfId="1517" xr:uid="{00000000-0005-0000-0000-000057010000}"/>
    <cellStyle name="Normal 14 2 3 3 2" xfId="2815" xr:uid="{00000000-0005-0000-0000-000058010000}"/>
    <cellStyle name="Normal 14 2 3 4" xfId="1102" xr:uid="{00000000-0005-0000-0000-000059010000}"/>
    <cellStyle name="Normal 14 2 3 4 2" xfId="2402" xr:uid="{00000000-0005-0000-0000-00005A010000}"/>
    <cellStyle name="Normal 14 2 3 5" xfId="1989" xr:uid="{00000000-0005-0000-0000-00005B010000}"/>
    <cellStyle name="Normal 14 2 4" xfId="501" xr:uid="{00000000-0005-0000-0000-00005C010000}"/>
    <cellStyle name="Normal 14 2 4 2" xfId="1428" xr:uid="{00000000-0005-0000-0000-00005D010000}"/>
    <cellStyle name="Normal 14 2 4 2 2" xfId="2726" xr:uid="{00000000-0005-0000-0000-00005E010000}"/>
    <cellStyle name="Normal 14 2 4 3" xfId="1013" xr:uid="{00000000-0005-0000-0000-00005F010000}"/>
    <cellStyle name="Normal 14 2 4 3 2" xfId="2313" xr:uid="{00000000-0005-0000-0000-000060010000}"/>
    <cellStyle name="Normal 14 2 4 4" xfId="1889" xr:uid="{00000000-0005-0000-0000-000061010000}"/>
    <cellStyle name="Normal 14 2 5" xfId="716" xr:uid="{00000000-0005-0000-0000-000062010000}"/>
    <cellStyle name="Normal 14 2 5 2" xfId="1563" xr:uid="{00000000-0005-0000-0000-000063010000}"/>
    <cellStyle name="Normal 14 2 5 2 2" xfId="2861" xr:uid="{00000000-0005-0000-0000-000064010000}"/>
    <cellStyle name="Normal 14 2 5 3" xfId="1148" xr:uid="{00000000-0005-0000-0000-000065010000}"/>
    <cellStyle name="Normal 14 2 5 3 2" xfId="2448" xr:uid="{00000000-0005-0000-0000-000066010000}"/>
    <cellStyle name="Normal 14 2 5 4" xfId="2035" xr:uid="{00000000-0005-0000-0000-000067010000}"/>
    <cellStyle name="Normal 14 2 6" xfId="372" xr:uid="{00000000-0005-0000-0000-000068010000}"/>
    <cellStyle name="Normal 14 2 6 2" xfId="1379" xr:uid="{00000000-0005-0000-0000-000069010000}"/>
    <cellStyle name="Normal 14 2 6 2 2" xfId="2677" xr:uid="{00000000-0005-0000-0000-00006A010000}"/>
    <cellStyle name="Normal 14 2 6 3" xfId="964" xr:uid="{00000000-0005-0000-0000-00006B010000}"/>
    <cellStyle name="Normal 14 2 6 3 2" xfId="2264" xr:uid="{00000000-0005-0000-0000-00006C010000}"/>
    <cellStyle name="Normal 14 2 6 4" xfId="1829" xr:uid="{00000000-0005-0000-0000-00006D010000}"/>
    <cellStyle name="Normal 14 2 7" xfId="1291" xr:uid="{00000000-0005-0000-0000-00006E010000}"/>
    <cellStyle name="Normal 14 2 7 2" xfId="2590" xr:uid="{00000000-0005-0000-0000-00006F010000}"/>
    <cellStyle name="Normal 14 2 8" xfId="877" xr:uid="{00000000-0005-0000-0000-000070010000}"/>
    <cellStyle name="Normal 14 2 8 2" xfId="2177" xr:uid="{00000000-0005-0000-0000-000071010000}"/>
    <cellStyle name="Normal 14 2 9" xfId="1719" xr:uid="{00000000-0005-0000-0000-000072010000}"/>
    <cellStyle name="Normal 14 3" xfId="66" xr:uid="{00000000-0005-0000-0000-000073010000}"/>
    <cellStyle name="Normal 14 3 2" xfId="195" xr:uid="{00000000-0005-0000-0000-000074010000}"/>
    <cellStyle name="Normal 14 3 2 2" xfId="763" xr:uid="{00000000-0005-0000-0000-000075010000}"/>
    <cellStyle name="Normal 14 3 2 2 2" xfId="1610" xr:uid="{00000000-0005-0000-0000-000076010000}"/>
    <cellStyle name="Normal 14 3 2 2 2 2" xfId="2908" xr:uid="{00000000-0005-0000-0000-000077010000}"/>
    <cellStyle name="Normal 14 3 2 2 3" xfId="1195" xr:uid="{00000000-0005-0000-0000-000078010000}"/>
    <cellStyle name="Normal 14 3 2 2 3 2" xfId="2495" xr:uid="{00000000-0005-0000-0000-000079010000}"/>
    <cellStyle name="Normal 14 3 2 2 4" xfId="2082" xr:uid="{00000000-0005-0000-0000-00007A010000}"/>
    <cellStyle name="Normal 14 3 2 3" xfId="561" xr:uid="{00000000-0005-0000-0000-00007B010000}"/>
    <cellStyle name="Normal 14 3 2 3 2" xfId="1475" xr:uid="{00000000-0005-0000-0000-00007C010000}"/>
    <cellStyle name="Normal 14 3 2 3 2 2" xfId="2773" xr:uid="{00000000-0005-0000-0000-00007D010000}"/>
    <cellStyle name="Normal 14 3 2 3 3" xfId="1060" xr:uid="{00000000-0005-0000-0000-00007E010000}"/>
    <cellStyle name="Normal 14 3 2 3 3 2" xfId="2360" xr:uid="{00000000-0005-0000-0000-00007F010000}"/>
    <cellStyle name="Normal 14 3 2 3 4" xfId="1940" xr:uid="{00000000-0005-0000-0000-000080010000}"/>
    <cellStyle name="Normal 14 3 2 4" xfId="1334" xr:uid="{00000000-0005-0000-0000-000081010000}"/>
    <cellStyle name="Normal 14 3 2 4 2" xfId="2632" xr:uid="{00000000-0005-0000-0000-000082010000}"/>
    <cellStyle name="Normal 14 3 2 5" xfId="919" xr:uid="{00000000-0005-0000-0000-000083010000}"/>
    <cellStyle name="Normal 14 3 2 5 2" xfId="2219" xr:uid="{00000000-0005-0000-0000-000084010000}"/>
    <cellStyle name="Normal 14 3 2 6" xfId="1769" xr:uid="{00000000-0005-0000-0000-000085010000}"/>
    <cellStyle name="Normal 14 3 3" xfId="665" xr:uid="{00000000-0005-0000-0000-000086010000}"/>
    <cellStyle name="Normal 14 3 3 2" xfId="807" xr:uid="{00000000-0005-0000-0000-000087010000}"/>
    <cellStyle name="Normal 14 3 3 2 2" xfId="1653" xr:uid="{00000000-0005-0000-0000-000088010000}"/>
    <cellStyle name="Normal 14 3 3 2 2 2" xfId="2951" xr:uid="{00000000-0005-0000-0000-000089010000}"/>
    <cellStyle name="Normal 14 3 3 2 3" xfId="1238" xr:uid="{00000000-0005-0000-0000-00008A010000}"/>
    <cellStyle name="Normal 14 3 3 2 3 2" xfId="2538" xr:uid="{00000000-0005-0000-0000-00008B010000}"/>
    <cellStyle name="Normal 14 3 3 2 4" xfId="2125" xr:uid="{00000000-0005-0000-0000-00008C010000}"/>
    <cellStyle name="Normal 14 3 3 3" xfId="1518" xr:uid="{00000000-0005-0000-0000-00008D010000}"/>
    <cellStyle name="Normal 14 3 3 3 2" xfId="2816" xr:uid="{00000000-0005-0000-0000-00008E010000}"/>
    <cellStyle name="Normal 14 3 3 4" xfId="1103" xr:uid="{00000000-0005-0000-0000-00008F010000}"/>
    <cellStyle name="Normal 14 3 3 4 2" xfId="2403" xr:uid="{00000000-0005-0000-0000-000090010000}"/>
    <cellStyle name="Normal 14 3 3 5" xfId="1990" xr:uid="{00000000-0005-0000-0000-000091010000}"/>
    <cellStyle name="Normal 14 3 4" xfId="502" xr:uid="{00000000-0005-0000-0000-000092010000}"/>
    <cellStyle name="Normal 14 3 4 2" xfId="1429" xr:uid="{00000000-0005-0000-0000-000093010000}"/>
    <cellStyle name="Normal 14 3 4 2 2" xfId="2727" xr:uid="{00000000-0005-0000-0000-000094010000}"/>
    <cellStyle name="Normal 14 3 4 3" xfId="1014" xr:uid="{00000000-0005-0000-0000-000095010000}"/>
    <cellStyle name="Normal 14 3 4 3 2" xfId="2314" xr:uid="{00000000-0005-0000-0000-000096010000}"/>
    <cellStyle name="Normal 14 3 4 4" xfId="1890" xr:uid="{00000000-0005-0000-0000-000097010000}"/>
    <cellStyle name="Normal 14 3 5" xfId="717" xr:uid="{00000000-0005-0000-0000-000098010000}"/>
    <cellStyle name="Normal 14 3 5 2" xfId="1564" xr:uid="{00000000-0005-0000-0000-000099010000}"/>
    <cellStyle name="Normal 14 3 5 2 2" xfId="2862" xr:uid="{00000000-0005-0000-0000-00009A010000}"/>
    <cellStyle name="Normal 14 3 5 3" xfId="1149" xr:uid="{00000000-0005-0000-0000-00009B010000}"/>
    <cellStyle name="Normal 14 3 5 3 2" xfId="2449" xr:uid="{00000000-0005-0000-0000-00009C010000}"/>
    <cellStyle name="Normal 14 3 5 4" xfId="2036" xr:uid="{00000000-0005-0000-0000-00009D010000}"/>
    <cellStyle name="Normal 14 3 6" xfId="373" xr:uid="{00000000-0005-0000-0000-00009E010000}"/>
    <cellStyle name="Normal 14 3 6 2" xfId="1380" xr:uid="{00000000-0005-0000-0000-00009F010000}"/>
    <cellStyle name="Normal 14 3 6 2 2" xfId="2678" xr:uid="{00000000-0005-0000-0000-0000A0010000}"/>
    <cellStyle name="Normal 14 3 6 3" xfId="965" xr:uid="{00000000-0005-0000-0000-0000A1010000}"/>
    <cellStyle name="Normal 14 3 6 3 2" xfId="2265" xr:uid="{00000000-0005-0000-0000-0000A2010000}"/>
    <cellStyle name="Normal 14 3 6 4" xfId="1830" xr:uid="{00000000-0005-0000-0000-0000A3010000}"/>
    <cellStyle name="Normal 14 3 7" xfId="1292" xr:uid="{00000000-0005-0000-0000-0000A4010000}"/>
    <cellStyle name="Normal 14 3 7 2" xfId="2591" xr:uid="{00000000-0005-0000-0000-0000A5010000}"/>
    <cellStyle name="Normal 14 3 8" xfId="878" xr:uid="{00000000-0005-0000-0000-0000A6010000}"/>
    <cellStyle name="Normal 14 3 8 2" xfId="2178" xr:uid="{00000000-0005-0000-0000-0000A7010000}"/>
    <cellStyle name="Normal 14 3 9" xfId="1720" xr:uid="{00000000-0005-0000-0000-0000A8010000}"/>
    <cellStyle name="Normal 14 4" xfId="196" xr:uid="{00000000-0005-0000-0000-0000A9010000}"/>
    <cellStyle name="Normal 14 4 2" xfId="761" xr:uid="{00000000-0005-0000-0000-0000AA010000}"/>
    <cellStyle name="Normal 14 4 2 2" xfId="1608" xr:uid="{00000000-0005-0000-0000-0000AB010000}"/>
    <cellStyle name="Normal 14 4 2 2 2" xfId="2906" xr:uid="{00000000-0005-0000-0000-0000AC010000}"/>
    <cellStyle name="Normal 14 4 2 3" xfId="1193" xr:uid="{00000000-0005-0000-0000-0000AD010000}"/>
    <cellStyle name="Normal 14 4 2 3 2" xfId="2493" xr:uid="{00000000-0005-0000-0000-0000AE010000}"/>
    <cellStyle name="Normal 14 4 2 4" xfId="2080" xr:uid="{00000000-0005-0000-0000-0000AF010000}"/>
    <cellStyle name="Normal 14 4 3" xfId="559" xr:uid="{00000000-0005-0000-0000-0000B0010000}"/>
    <cellStyle name="Normal 14 4 3 2" xfId="1473" xr:uid="{00000000-0005-0000-0000-0000B1010000}"/>
    <cellStyle name="Normal 14 4 3 2 2" xfId="2771" xr:uid="{00000000-0005-0000-0000-0000B2010000}"/>
    <cellStyle name="Normal 14 4 3 3" xfId="1058" xr:uid="{00000000-0005-0000-0000-0000B3010000}"/>
    <cellStyle name="Normal 14 4 3 3 2" xfId="2358" xr:uid="{00000000-0005-0000-0000-0000B4010000}"/>
    <cellStyle name="Normal 14 4 3 4" xfId="1938" xr:uid="{00000000-0005-0000-0000-0000B5010000}"/>
    <cellStyle name="Normal 14 4 4" xfId="1335" xr:uid="{00000000-0005-0000-0000-0000B6010000}"/>
    <cellStyle name="Normal 14 4 4 2" xfId="2633" xr:uid="{00000000-0005-0000-0000-0000B7010000}"/>
    <cellStyle name="Normal 14 4 5" xfId="920" xr:uid="{00000000-0005-0000-0000-0000B8010000}"/>
    <cellStyle name="Normal 14 4 5 2" xfId="2220" xr:uid="{00000000-0005-0000-0000-0000B9010000}"/>
    <cellStyle name="Normal 14 4 6" xfId="1770" xr:uid="{00000000-0005-0000-0000-0000BA010000}"/>
    <cellStyle name="Normal 14 5" xfId="663" xr:uid="{00000000-0005-0000-0000-0000BB010000}"/>
    <cellStyle name="Normal 14 5 2" xfId="805" xr:uid="{00000000-0005-0000-0000-0000BC010000}"/>
    <cellStyle name="Normal 14 5 2 2" xfId="1651" xr:uid="{00000000-0005-0000-0000-0000BD010000}"/>
    <cellStyle name="Normal 14 5 2 2 2" xfId="2949" xr:uid="{00000000-0005-0000-0000-0000BE010000}"/>
    <cellStyle name="Normal 14 5 2 3" xfId="1236" xr:uid="{00000000-0005-0000-0000-0000BF010000}"/>
    <cellStyle name="Normal 14 5 2 3 2" xfId="2536" xr:uid="{00000000-0005-0000-0000-0000C0010000}"/>
    <cellStyle name="Normal 14 5 2 4" xfId="2123" xr:uid="{00000000-0005-0000-0000-0000C1010000}"/>
    <cellStyle name="Normal 14 5 3" xfId="1516" xr:uid="{00000000-0005-0000-0000-0000C2010000}"/>
    <cellStyle name="Normal 14 5 3 2" xfId="2814" xr:uid="{00000000-0005-0000-0000-0000C3010000}"/>
    <cellStyle name="Normal 14 5 4" xfId="1101" xr:uid="{00000000-0005-0000-0000-0000C4010000}"/>
    <cellStyle name="Normal 14 5 4 2" xfId="2401" xr:uid="{00000000-0005-0000-0000-0000C5010000}"/>
    <cellStyle name="Normal 14 5 5" xfId="1988" xr:uid="{00000000-0005-0000-0000-0000C6010000}"/>
    <cellStyle name="Normal 14 6" xfId="500" xr:uid="{00000000-0005-0000-0000-0000C7010000}"/>
    <cellStyle name="Normal 14 6 2" xfId="1427" xr:uid="{00000000-0005-0000-0000-0000C8010000}"/>
    <cellStyle name="Normal 14 6 2 2" xfId="2725" xr:uid="{00000000-0005-0000-0000-0000C9010000}"/>
    <cellStyle name="Normal 14 6 3" xfId="1012" xr:uid="{00000000-0005-0000-0000-0000CA010000}"/>
    <cellStyle name="Normal 14 6 3 2" xfId="2312" xr:uid="{00000000-0005-0000-0000-0000CB010000}"/>
    <cellStyle name="Normal 14 6 4" xfId="1888" xr:uid="{00000000-0005-0000-0000-0000CC010000}"/>
    <cellStyle name="Normal 14 7" xfId="715" xr:uid="{00000000-0005-0000-0000-0000CD010000}"/>
    <cellStyle name="Normal 14 7 2" xfId="1562" xr:uid="{00000000-0005-0000-0000-0000CE010000}"/>
    <cellStyle name="Normal 14 7 2 2" xfId="2860" xr:uid="{00000000-0005-0000-0000-0000CF010000}"/>
    <cellStyle name="Normal 14 7 3" xfId="1147" xr:uid="{00000000-0005-0000-0000-0000D0010000}"/>
    <cellStyle name="Normal 14 7 3 2" xfId="2447" xr:uid="{00000000-0005-0000-0000-0000D1010000}"/>
    <cellStyle name="Normal 14 7 4" xfId="2034" xr:uid="{00000000-0005-0000-0000-0000D2010000}"/>
    <cellStyle name="Normal 14 8" xfId="371" xr:uid="{00000000-0005-0000-0000-0000D3010000}"/>
    <cellStyle name="Normal 14 8 2" xfId="1378" xr:uid="{00000000-0005-0000-0000-0000D4010000}"/>
    <cellStyle name="Normal 14 8 2 2" xfId="2676" xr:uid="{00000000-0005-0000-0000-0000D5010000}"/>
    <cellStyle name="Normal 14 8 3" xfId="963" xr:uid="{00000000-0005-0000-0000-0000D6010000}"/>
    <cellStyle name="Normal 14 8 3 2" xfId="2263" xr:uid="{00000000-0005-0000-0000-0000D7010000}"/>
    <cellStyle name="Normal 14 8 4" xfId="1828" xr:uid="{00000000-0005-0000-0000-0000D8010000}"/>
    <cellStyle name="Normal 14 9" xfId="1290" xr:uid="{00000000-0005-0000-0000-0000D9010000}"/>
    <cellStyle name="Normal 14 9 2" xfId="2589" xr:uid="{00000000-0005-0000-0000-0000DA010000}"/>
    <cellStyle name="Normal 15" xfId="67" xr:uid="{00000000-0005-0000-0000-0000DB010000}"/>
    <cellStyle name="Normal 15 2" xfId="68" xr:uid="{00000000-0005-0000-0000-0000DC010000}"/>
    <cellStyle name="Normal 16" xfId="69" xr:uid="{00000000-0005-0000-0000-0000DD010000}"/>
    <cellStyle name="Normal 16 10" xfId="879" xr:uid="{00000000-0005-0000-0000-0000DE010000}"/>
    <cellStyle name="Normal 16 10 2" xfId="2179" xr:uid="{00000000-0005-0000-0000-0000DF010000}"/>
    <cellStyle name="Normal 16 11" xfId="1721" xr:uid="{00000000-0005-0000-0000-0000E0010000}"/>
    <cellStyle name="Normal 16 2" xfId="70" xr:uid="{00000000-0005-0000-0000-0000E1010000}"/>
    <cellStyle name="Normal 16 2 2" xfId="197" xr:uid="{00000000-0005-0000-0000-0000E2010000}"/>
    <cellStyle name="Normal 16 2 2 2" xfId="765" xr:uid="{00000000-0005-0000-0000-0000E3010000}"/>
    <cellStyle name="Normal 16 2 2 2 2" xfId="1612" xr:uid="{00000000-0005-0000-0000-0000E4010000}"/>
    <cellStyle name="Normal 16 2 2 2 2 2" xfId="2910" xr:uid="{00000000-0005-0000-0000-0000E5010000}"/>
    <cellStyle name="Normal 16 2 2 2 3" xfId="1197" xr:uid="{00000000-0005-0000-0000-0000E6010000}"/>
    <cellStyle name="Normal 16 2 2 2 3 2" xfId="2497" xr:uid="{00000000-0005-0000-0000-0000E7010000}"/>
    <cellStyle name="Normal 16 2 2 2 4" xfId="2084" xr:uid="{00000000-0005-0000-0000-0000E8010000}"/>
    <cellStyle name="Normal 16 2 2 3" xfId="563" xr:uid="{00000000-0005-0000-0000-0000E9010000}"/>
    <cellStyle name="Normal 16 2 2 3 2" xfId="1477" xr:uid="{00000000-0005-0000-0000-0000EA010000}"/>
    <cellStyle name="Normal 16 2 2 3 2 2" xfId="2775" xr:uid="{00000000-0005-0000-0000-0000EB010000}"/>
    <cellStyle name="Normal 16 2 2 3 3" xfId="1062" xr:uid="{00000000-0005-0000-0000-0000EC010000}"/>
    <cellStyle name="Normal 16 2 2 3 3 2" xfId="2362" xr:uid="{00000000-0005-0000-0000-0000ED010000}"/>
    <cellStyle name="Normal 16 2 2 3 4" xfId="1942" xr:uid="{00000000-0005-0000-0000-0000EE010000}"/>
    <cellStyle name="Normal 16 2 2 4" xfId="1336" xr:uid="{00000000-0005-0000-0000-0000EF010000}"/>
    <cellStyle name="Normal 16 2 2 4 2" xfId="2634" xr:uid="{00000000-0005-0000-0000-0000F0010000}"/>
    <cellStyle name="Normal 16 2 2 5" xfId="921" xr:uid="{00000000-0005-0000-0000-0000F1010000}"/>
    <cellStyle name="Normal 16 2 2 5 2" xfId="2221" xr:uid="{00000000-0005-0000-0000-0000F2010000}"/>
    <cellStyle name="Normal 16 2 2 6" xfId="1771" xr:uid="{00000000-0005-0000-0000-0000F3010000}"/>
    <cellStyle name="Normal 16 2 3" xfId="667" xr:uid="{00000000-0005-0000-0000-0000F4010000}"/>
    <cellStyle name="Normal 16 2 3 2" xfId="809" xr:uid="{00000000-0005-0000-0000-0000F5010000}"/>
    <cellStyle name="Normal 16 2 3 2 2" xfId="1655" xr:uid="{00000000-0005-0000-0000-0000F6010000}"/>
    <cellStyle name="Normal 16 2 3 2 2 2" xfId="2953" xr:uid="{00000000-0005-0000-0000-0000F7010000}"/>
    <cellStyle name="Normal 16 2 3 2 3" xfId="1240" xr:uid="{00000000-0005-0000-0000-0000F8010000}"/>
    <cellStyle name="Normal 16 2 3 2 3 2" xfId="2540" xr:uid="{00000000-0005-0000-0000-0000F9010000}"/>
    <cellStyle name="Normal 16 2 3 2 4" xfId="2127" xr:uid="{00000000-0005-0000-0000-0000FA010000}"/>
    <cellStyle name="Normal 16 2 3 3" xfId="1520" xr:uid="{00000000-0005-0000-0000-0000FB010000}"/>
    <cellStyle name="Normal 16 2 3 3 2" xfId="2818" xr:uid="{00000000-0005-0000-0000-0000FC010000}"/>
    <cellStyle name="Normal 16 2 3 4" xfId="1105" xr:uid="{00000000-0005-0000-0000-0000FD010000}"/>
    <cellStyle name="Normal 16 2 3 4 2" xfId="2405" xr:uid="{00000000-0005-0000-0000-0000FE010000}"/>
    <cellStyle name="Normal 16 2 3 5" xfId="1992" xr:uid="{00000000-0005-0000-0000-0000FF010000}"/>
    <cellStyle name="Normal 16 2 4" xfId="504" xr:uid="{00000000-0005-0000-0000-000000020000}"/>
    <cellStyle name="Normal 16 2 4 2" xfId="1431" xr:uid="{00000000-0005-0000-0000-000001020000}"/>
    <cellStyle name="Normal 16 2 4 2 2" xfId="2729" xr:uid="{00000000-0005-0000-0000-000002020000}"/>
    <cellStyle name="Normal 16 2 4 3" xfId="1016" xr:uid="{00000000-0005-0000-0000-000003020000}"/>
    <cellStyle name="Normal 16 2 4 3 2" xfId="2316" xr:uid="{00000000-0005-0000-0000-000004020000}"/>
    <cellStyle name="Normal 16 2 4 4" xfId="1892" xr:uid="{00000000-0005-0000-0000-000005020000}"/>
    <cellStyle name="Normal 16 2 5" xfId="719" xr:uid="{00000000-0005-0000-0000-000006020000}"/>
    <cellStyle name="Normal 16 2 5 2" xfId="1566" xr:uid="{00000000-0005-0000-0000-000007020000}"/>
    <cellStyle name="Normal 16 2 5 2 2" xfId="2864" xr:uid="{00000000-0005-0000-0000-000008020000}"/>
    <cellStyle name="Normal 16 2 5 3" xfId="1151" xr:uid="{00000000-0005-0000-0000-000009020000}"/>
    <cellStyle name="Normal 16 2 5 3 2" xfId="2451" xr:uid="{00000000-0005-0000-0000-00000A020000}"/>
    <cellStyle name="Normal 16 2 5 4" xfId="2038" xr:uid="{00000000-0005-0000-0000-00000B020000}"/>
    <cellStyle name="Normal 16 2 6" xfId="376" xr:uid="{00000000-0005-0000-0000-00000C020000}"/>
    <cellStyle name="Normal 16 2 6 2" xfId="1382" xr:uid="{00000000-0005-0000-0000-00000D020000}"/>
    <cellStyle name="Normal 16 2 6 2 2" xfId="2680" xr:uid="{00000000-0005-0000-0000-00000E020000}"/>
    <cellStyle name="Normal 16 2 6 3" xfId="967" xr:uid="{00000000-0005-0000-0000-00000F020000}"/>
    <cellStyle name="Normal 16 2 6 3 2" xfId="2267" xr:uid="{00000000-0005-0000-0000-000010020000}"/>
    <cellStyle name="Normal 16 2 6 4" xfId="1832" xr:uid="{00000000-0005-0000-0000-000011020000}"/>
    <cellStyle name="Normal 16 2 7" xfId="1294" xr:uid="{00000000-0005-0000-0000-000012020000}"/>
    <cellStyle name="Normal 16 2 7 2" xfId="2593" xr:uid="{00000000-0005-0000-0000-000013020000}"/>
    <cellStyle name="Normal 16 2 8" xfId="880" xr:uid="{00000000-0005-0000-0000-000014020000}"/>
    <cellStyle name="Normal 16 2 8 2" xfId="2180" xr:uid="{00000000-0005-0000-0000-000015020000}"/>
    <cellStyle name="Normal 16 2 9" xfId="1722" xr:uid="{00000000-0005-0000-0000-000016020000}"/>
    <cellStyle name="Normal 16 3" xfId="71" xr:uid="{00000000-0005-0000-0000-000017020000}"/>
    <cellStyle name="Normal 16 3 2" xfId="198" xr:uid="{00000000-0005-0000-0000-000018020000}"/>
    <cellStyle name="Normal 16 3 2 2" xfId="766" xr:uid="{00000000-0005-0000-0000-000019020000}"/>
    <cellStyle name="Normal 16 3 2 2 2" xfId="1613" xr:uid="{00000000-0005-0000-0000-00001A020000}"/>
    <cellStyle name="Normal 16 3 2 2 2 2" xfId="2911" xr:uid="{00000000-0005-0000-0000-00001B020000}"/>
    <cellStyle name="Normal 16 3 2 2 3" xfId="1198" xr:uid="{00000000-0005-0000-0000-00001C020000}"/>
    <cellStyle name="Normal 16 3 2 2 3 2" xfId="2498" xr:uid="{00000000-0005-0000-0000-00001D020000}"/>
    <cellStyle name="Normal 16 3 2 2 4" xfId="2085" xr:uid="{00000000-0005-0000-0000-00001E020000}"/>
    <cellStyle name="Normal 16 3 2 3" xfId="564" xr:uid="{00000000-0005-0000-0000-00001F020000}"/>
    <cellStyle name="Normal 16 3 2 3 2" xfId="1478" xr:uid="{00000000-0005-0000-0000-000020020000}"/>
    <cellStyle name="Normal 16 3 2 3 2 2" xfId="2776" xr:uid="{00000000-0005-0000-0000-000021020000}"/>
    <cellStyle name="Normal 16 3 2 3 3" xfId="1063" xr:uid="{00000000-0005-0000-0000-000022020000}"/>
    <cellStyle name="Normal 16 3 2 3 3 2" xfId="2363" xr:uid="{00000000-0005-0000-0000-000023020000}"/>
    <cellStyle name="Normal 16 3 2 3 4" xfId="1943" xr:uid="{00000000-0005-0000-0000-000024020000}"/>
    <cellStyle name="Normal 16 3 2 4" xfId="1337" xr:uid="{00000000-0005-0000-0000-000025020000}"/>
    <cellStyle name="Normal 16 3 2 4 2" xfId="2635" xr:uid="{00000000-0005-0000-0000-000026020000}"/>
    <cellStyle name="Normal 16 3 2 5" xfId="922" xr:uid="{00000000-0005-0000-0000-000027020000}"/>
    <cellStyle name="Normal 16 3 2 5 2" xfId="2222" xr:uid="{00000000-0005-0000-0000-000028020000}"/>
    <cellStyle name="Normal 16 3 2 6" xfId="1772" xr:uid="{00000000-0005-0000-0000-000029020000}"/>
    <cellStyle name="Normal 16 3 3" xfId="668" xr:uid="{00000000-0005-0000-0000-00002A020000}"/>
    <cellStyle name="Normal 16 3 3 2" xfId="810" xr:uid="{00000000-0005-0000-0000-00002B020000}"/>
    <cellStyle name="Normal 16 3 3 2 2" xfId="1656" xr:uid="{00000000-0005-0000-0000-00002C020000}"/>
    <cellStyle name="Normal 16 3 3 2 2 2" xfId="2954" xr:uid="{00000000-0005-0000-0000-00002D020000}"/>
    <cellStyle name="Normal 16 3 3 2 3" xfId="1241" xr:uid="{00000000-0005-0000-0000-00002E020000}"/>
    <cellStyle name="Normal 16 3 3 2 3 2" xfId="2541" xr:uid="{00000000-0005-0000-0000-00002F020000}"/>
    <cellStyle name="Normal 16 3 3 2 4" xfId="2128" xr:uid="{00000000-0005-0000-0000-000030020000}"/>
    <cellStyle name="Normal 16 3 3 3" xfId="1521" xr:uid="{00000000-0005-0000-0000-000031020000}"/>
    <cellStyle name="Normal 16 3 3 3 2" xfId="2819" xr:uid="{00000000-0005-0000-0000-000032020000}"/>
    <cellStyle name="Normal 16 3 3 4" xfId="1106" xr:uid="{00000000-0005-0000-0000-000033020000}"/>
    <cellStyle name="Normal 16 3 3 4 2" xfId="2406" xr:uid="{00000000-0005-0000-0000-000034020000}"/>
    <cellStyle name="Normal 16 3 3 5" xfId="1993" xr:uid="{00000000-0005-0000-0000-000035020000}"/>
    <cellStyle name="Normal 16 3 4" xfId="505" xr:uid="{00000000-0005-0000-0000-000036020000}"/>
    <cellStyle name="Normal 16 3 4 2" xfId="1432" xr:uid="{00000000-0005-0000-0000-000037020000}"/>
    <cellStyle name="Normal 16 3 4 2 2" xfId="2730" xr:uid="{00000000-0005-0000-0000-000038020000}"/>
    <cellStyle name="Normal 16 3 4 3" xfId="1017" xr:uid="{00000000-0005-0000-0000-000039020000}"/>
    <cellStyle name="Normal 16 3 4 3 2" xfId="2317" xr:uid="{00000000-0005-0000-0000-00003A020000}"/>
    <cellStyle name="Normal 16 3 4 4" xfId="1893" xr:uid="{00000000-0005-0000-0000-00003B020000}"/>
    <cellStyle name="Normal 16 3 5" xfId="720" xr:uid="{00000000-0005-0000-0000-00003C020000}"/>
    <cellStyle name="Normal 16 3 5 2" xfId="1567" xr:uid="{00000000-0005-0000-0000-00003D020000}"/>
    <cellStyle name="Normal 16 3 5 2 2" xfId="2865" xr:uid="{00000000-0005-0000-0000-00003E020000}"/>
    <cellStyle name="Normal 16 3 5 3" xfId="1152" xr:uid="{00000000-0005-0000-0000-00003F020000}"/>
    <cellStyle name="Normal 16 3 5 3 2" xfId="2452" xr:uid="{00000000-0005-0000-0000-000040020000}"/>
    <cellStyle name="Normal 16 3 5 4" xfId="2039" xr:uid="{00000000-0005-0000-0000-000041020000}"/>
    <cellStyle name="Normal 16 3 6" xfId="377" xr:uid="{00000000-0005-0000-0000-000042020000}"/>
    <cellStyle name="Normal 16 3 6 2" xfId="1383" xr:uid="{00000000-0005-0000-0000-000043020000}"/>
    <cellStyle name="Normal 16 3 6 2 2" xfId="2681" xr:uid="{00000000-0005-0000-0000-000044020000}"/>
    <cellStyle name="Normal 16 3 6 3" xfId="968" xr:uid="{00000000-0005-0000-0000-000045020000}"/>
    <cellStyle name="Normal 16 3 6 3 2" xfId="2268" xr:uid="{00000000-0005-0000-0000-000046020000}"/>
    <cellStyle name="Normal 16 3 6 4" xfId="1833" xr:uid="{00000000-0005-0000-0000-000047020000}"/>
    <cellStyle name="Normal 16 3 7" xfId="1295" xr:uid="{00000000-0005-0000-0000-000048020000}"/>
    <cellStyle name="Normal 16 3 7 2" xfId="2594" xr:uid="{00000000-0005-0000-0000-000049020000}"/>
    <cellStyle name="Normal 16 3 8" xfId="881" xr:uid="{00000000-0005-0000-0000-00004A020000}"/>
    <cellStyle name="Normal 16 3 8 2" xfId="2181" xr:uid="{00000000-0005-0000-0000-00004B020000}"/>
    <cellStyle name="Normal 16 3 9" xfId="1723" xr:uid="{00000000-0005-0000-0000-00004C020000}"/>
    <cellStyle name="Normal 16 4" xfId="199" xr:uid="{00000000-0005-0000-0000-00004D020000}"/>
    <cellStyle name="Normal 16 4 2" xfId="764" xr:uid="{00000000-0005-0000-0000-00004E020000}"/>
    <cellStyle name="Normal 16 4 2 2" xfId="1611" xr:uid="{00000000-0005-0000-0000-00004F020000}"/>
    <cellStyle name="Normal 16 4 2 2 2" xfId="2909" xr:uid="{00000000-0005-0000-0000-000050020000}"/>
    <cellStyle name="Normal 16 4 2 3" xfId="1196" xr:uid="{00000000-0005-0000-0000-000051020000}"/>
    <cellStyle name="Normal 16 4 2 3 2" xfId="2496" xr:uid="{00000000-0005-0000-0000-000052020000}"/>
    <cellStyle name="Normal 16 4 2 4" xfId="2083" xr:uid="{00000000-0005-0000-0000-000053020000}"/>
    <cellStyle name="Normal 16 4 3" xfId="562" xr:uid="{00000000-0005-0000-0000-000054020000}"/>
    <cellStyle name="Normal 16 4 3 2" xfId="1476" xr:uid="{00000000-0005-0000-0000-000055020000}"/>
    <cellStyle name="Normal 16 4 3 2 2" xfId="2774" xr:uid="{00000000-0005-0000-0000-000056020000}"/>
    <cellStyle name="Normal 16 4 3 3" xfId="1061" xr:uid="{00000000-0005-0000-0000-000057020000}"/>
    <cellStyle name="Normal 16 4 3 3 2" xfId="2361" xr:uid="{00000000-0005-0000-0000-000058020000}"/>
    <cellStyle name="Normal 16 4 3 4" xfId="1941" xr:uid="{00000000-0005-0000-0000-000059020000}"/>
    <cellStyle name="Normal 16 4 4" xfId="1338" xr:uid="{00000000-0005-0000-0000-00005A020000}"/>
    <cellStyle name="Normal 16 4 4 2" xfId="2636" xr:uid="{00000000-0005-0000-0000-00005B020000}"/>
    <cellStyle name="Normal 16 4 5" xfId="923" xr:uid="{00000000-0005-0000-0000-00005C020000}"/>
    <cellStyle name="Normal 16 4 5 2" xfId="2223" xr:uid="{00000000-0005-0000-0000-00005D020000}"/>
    <cellStyle name="Normal 16 4 6" xfId="1773" xr:uid="{00000000-0005-0000-0000-00005E020000}"/>
    <cellStyle name="Normal 16 5" xfId="666" xr:uid="{00000000-0005-0000-0000-00005F020000}"/>
    <cellStyle name="Normal 16 5 2" xfId="808" xr:uid="{00000000-0005-0000-0000-000060020000}"/>
    <cellStyle name="Normal 16 5 2 2" xfId="1654" xr:uid="{00000000-0005-0000-0000-000061020000}"/>
    <cellStyle name="Normal 16 5 2 2 2" xfId="2952" xr:uid="{00000000-0005-0000-0000-000062020000}"/>
    <cellStyle name="Normal 16 5 2 3" xfId="1239" xr:uid="{00000000-0005-0000-0000-000063020000}"/>
    <cellStyle name="Normal 16 5 2 3 2" xfId="2539" xr:uid="{00000000-0005-0000-0000-000064020000}"/>
    <cellStyle name="Normal 16 5 2 4" xfId="2126" xr:uid="{00000000-0005-0000-0000-000065020000}"/>
    <cellStyle name="Normal 16 5 3" xfId="1519" xr:uid="{00000000-0005-0000-0000-000066020000}"/>
    <cellStyle name="Normal 16 5 3 2" xfId="2817" xr:uid="{00000000-0005-0000-0000-000067020000}"/>
    <cellStyle name="Normal 16 5 4" xfId="1104" xr:uid="{00000000-0005-0000-0000-000068020000}"/>
    <cellStyle name="Normal 16 5 4 2" xfId="2404" xr:uid="{00000000-0005-0000-0000-000069020000}"/>
    <cellStyle name="Normal 16 5 5" xfId="1991" xr:uid="{00000000-0005-0000-0000-00006A020000}"/>
    <cellStyle name="Normal 16 6" xfId="503" xr:uid="{00000000-0005-0000-0000-00006B020000}"/>
    <cellStyle name="Normal 16 6 2" xfId="1430" xr:uid="{00000000-0005-0000-0000-00006C020000}"/>
    <cellStyle name="Normal 16 6 2 2" xfId="2728" xr:uid="{00000000-0005-0000-0000-00006D020000}"/>
    <cellStyle name="Normal 16 6 3" xfId="1015" xr:uid="{00000000-0005-0000-0000-00006E020000}"/>
    <cellStyle name="Normal 16 6 3 2" xfId="2315" xr:uid="{00000000-0005-0000-0000-00006F020000}"/>
    <cellStyle name="Normal 16 6 4" xfId="1891" xr:uid="{00000000-0005-0000-0000-000070020000}"/>
    <cellStyle name="Normal 16 7" xfId="718" xr:uid="{00000000-0005-0000-0000-000071020000}"/>
    <cellStyle name="Normal 16 7 2" xfId="1565" xr:uid="{00000000-0005-0000-0000-000072020000}"/>
    <cellStyle name="Normal 16 7 2 2" xfId="2863" xr:uid="{00000000-0005-0000-0000-000073020000}"/>
    <cellStyle name="Normal 16 7 3" xfId="1150" xr:uid="{00000000-0005-0000-0000-000074020000}"/>
    <cellStyle name="Normal 16 7 3 2" xfId="2450" xr:uid="{00000000-0005-0000-0000-000075020000}"/>
    <cellStyle name="Normal 16 7 4" xfId="2037" xr:uid="{00000000-0005-0000-0000-000076020000}"/>
    <cellStyle name="Normal 16 8" xfId="375" xr:uid="{00000000-0005-0000-0000-000077020000}"/>
    <cellStyle name="Normal 16 8 2" xfId="1381" xr:uid="{00000000-0005-0000-0000-000078020000}"/>
    <cellStyle name="Normal 16 8 2 2" xfId="2679" xr:uid="{00000000-0005-0000-0000-000079020000}"/>
    <cellStyle name="Normal 16 8 3" xfId="966" xr:uid="{00000000-0005-0000-0000-00007A020000}"/>
    <cellStyle name="Normal 16 8 3 2" xfId="2266" xr:uid="{00000000-0005-0000-0000-00007B020000}"/>
    <cellStyle name="Normal 16 8 4" xfId="1831" xr:uid="{00000000-0005-0000-0000-00007C020000}"/>
    <cellStyle name="Normal 16 9" xfId="1293" xr:uid="{00000000-0005-0000-0000-00007D020000}"/>
    <cellStyle name="Normal 16 9 2" xfId="2592" xr:uid="{00000000-0005-0000-0000-00007E020000}"/>
    <cellStyle name="Normal 17" xfId="72" xr:uid="{00000000-0005-0000-0000-00007F020000}"/>
    <cellStyle name="Normal 17 2" xfId="200" xr:uid="{00000000-0005-0000-0000-000080020000}"/>
    <cellStyle name="Normal 17 2 2" xfId="565" xr:uid="{00000000-0005-0000-0000-000081020000}"/>
    <cellStyle name="Normal 17 3" xfId="469" xr:uid="{00000000-0005-0000-0000-000082020000}"/>
    <cellStyle name="Normal 17 4" xfId="338" xr:uid="{00000000-0005-0000-0000-000083020000}"/>
    <cellStyle name="Normal 18" xfId="73" xr:uid="{00000000-0005-0000-0000-000084020000}"/>
    <cellStyle name="Normal 18 2" xfId="201" xr:uid="{00000000-0005-0000-0000-000085020000}"/>
    <cellStyle name="Normal 18 2 2" xfId="566" xr:uid="{00000000-0005-0000-0000-000086020000}"/>
    <cellStyle name="Normal 18 3" xfId="479" xr:uid="{00000000-0005-0000-0000-000087020000}"/>
    <cellStyle name="Normal 18 4" xfId="348" xr:uid="{00000000-0005-0000-0000-000088020000}"/>
    <cellStyle name="Normal 19" xfId="74" xr:uid="{00000000-0005-0000-0000-000089020000}"/>
    <cellStyle name="Normal 19 2" xfId="202" xr:uid="{00000000-0005-0000-0000-00008A020000}"/>
    <cellStyle name="Normal 19 2 2" xfId="567" xr:uid="{00000000-0005-0000-0000-00008B020000}"/>
    <cellStyle name="Normal 19 3" xfId="460" xr:uid="{00000000-0005-0000-0000-00008C020000}"/>
    <cellStyle name="Normal 19 4" xfId="329" xr:uid="{00000000-0005-0000-0000-00008D020000}"/>
    <cellStyle name="Normal 2" xfId="12" xr:uid="{00000000-0005-0000-0000-00008E020000}"/>
    <cellStyle name="Normal 2 2" xfId="75" xr:uid="{00000000-0005-0000-0000-00008F020000}"/>
    <cellStyle name="Normal 2 2 2" xfId="76" xr:uid="{00000000-0005-0000-0000-000090020000}"/>
    <cellStyle name="Normal 2 2 2 2" xfId="306" xr:uid="{00000000-0005-0000-0000-000091020000}"/>
    <cellStyle name="Normal 2 3" xfId="300" xr:uid="{00000000-0005-0000-0000-000092020000}"/>
    <cellStyle name="Normal 20" xfId="77" xr:uid="{00000000-0005-0000-0000-000093020000}"/>
    <cellStyle name="Normal 20 2" xfId="203" xr:uid="{00000000-0005-0000-0000-000094020000}"/>
    <cellStyle name="Normal 20 2 2" xfId="568" xr:uid="{00000000-0005-0000-0000-000095020000}"/>
    <cellStyle name="Normal 20 3" xfId="465" xr:uid="{00000000-0005-0000-0000-000096020000}"/>
    <cellStyle name="Normal 20 4" xfId="334" xr:uid="{00000000-0005-0000-0000-000097020000}"/>
    <cellStyle name="Normal 21" xfId="78" xr:uid="{00000000-0005-0000-0000-000098020000}"/>
    <cellStyle name="Normal 21 2" xfId="204" xr:uid="{00000000-0005-0000-0000-000099020000}"/>
    <cellStyle name="Normal 21 2 2" xfId="569" xr:uid="{00000000-0005-0000-0000-00009A020000}"/>
    <cellStyle name="Normal 21 3" xfId="474" xr:uid="{00000000-0005-0000-0000-00009B020000}"/>
    <cellStyle name="Normal 21 4" xfId="343" xr:uid="{00000000-0005-0000-0000-00009C020000}"/>
    <cellStyle name="Normal 22" xfId="79" xr:uid="{00000000-0005-0000-0000-00009D020000}"/>
    <cellStyle name="Normal 22 2" xfId="205" xr:uid="{00000000-0005-0000-0000-00009E020000}"/>
    <cellStyle name="Normal 22 2 2" xfId="570" xr:uid="{00000000-0005-0000-0000-00009F020000}"/>
    <cellStyle name="Normal 22 3" xfId="456" xr:uid="{00000000-0005-0000-0000-0000A0020000}"/>
    <cellStyle name="Normal 22 4" xfId="325" xr:uid="{00000000-0005-0000-0000-0000A1020000}"/>
    <cellStyle name="Normal 23" xfId="80" xr:uid="{00000000-0005-0000-0000-0000A2020000}"/>
    <cellStyle name="Normal 23 2" xfId="206" xr:uid="{00000000-0005-0000-0000-0000A3020000}"/>
    <cellStyle name="Normal 23 2 2" xfId="571" xr:uid="{00000000-0005-0000-0000-0000A4020000}"/>
    <cellStyle name="Normal 23 3" xfId="452" xr:uid="{00000000-0005-0000-0000-0000A5020000}"/>
    <cellStyle name="Normal 23 4" xfId="321" xr:uid="{00000000-0005-0000-0000-0000A6020000}"/>
    <cellStyle name="Normal 24" xfId="81" xr:uid="{00000000-0005-0000-0000-0000A7020000}"/>
    <cellStyle name="Normal 24 2" xfId="207" xr:uid="{00000000-0005-0000-0000-0000A8020000}"/>
    <cellStyle name="Normal 24 2 2" xfId="572" xr:uid="{00000000-0005-0000-0000-0000A9020000}"/>
    <cellStyle name="Normal 24 3" xfId="454" xr:uid="{00000000-0005-0000-0000-0000AA020000}"/>
    <cellStyle name="Normal 24 4" xfId="323" xr:uid="{00000000-0005-0000-0000-0000AB020000}"/>
    <cellStyle name="Normal 25" xfId="82" xr:uid="{00000000-0005-0000-0000-0000AC020000}"/>
    <cellStyle name="Normal 25 2" xfId="208" xr:uid="{00000000-0005-0000-0000-0000AD020000}"/>
    <cellStyle name="Normal 25 2 2" xfId="573" xr:uid="{00000000-0005-0000-0000-0000AE020000}"/>
    <cellStyle name="Normal 25 3" xfId="483" xr:uid="{00000000-0005-0000-0000-0000AF020000}"/>
    <cellStyle name="Normal 25 4" xfId="352" xr:uid="{00000000-0005-0000-0000-0000B0020000}"/>
    <cellStyle name="Normal 26" xfId="83" xr:uid="{00000000-0005-0000-0000-0000B1020000}"/>
    <cellStyle name="Normal 26 2" xfId="209" xr:uid="{00000000-0005-0000-0000-0000B2020000}"/>
    <cellStyle name="Normal 26 2 2" xfId="574" xr:uid="{00000000-0005-0000-0000-0000B3020000}"/>
    <cellStyle name="Normal 26 3" xfId="494" xr:uid="{00000000-0005-0000-0000-0000B4020000}"/>
    <cellStyle name="Normal 26 4" xfId="363" xr:uid="{00000000-0005-0000-0000-0000B5020000}"/>
    <cellStyle name="Normal 27" xfId="84" xr:uid="{00000000-0005-0000-0000-0000B6020000}"/>
    <cellStyle name="Normal 27 2" xfId="210" xr:uid="{00000000-0005-0000-0000-0000B7020000}"/>
    <cellStyle name="Normal 27 2 2" xfId="575" xr:uid="{00000000-0005-0000-0000-0000B8020000}"/>
    <cellStyle name="Normal 27 3" xfId="488" xr:uid="{00000000-0005-0000-0000-0000B9020000}"/>
    <cellStyle name="Normal 27 4" xfId="357" xr:uid="{00000000-0005-0000-0000-0000BA020000}"/>
    <cellStyle name="Normal 28" xfId="85" xr:uid="{00000000-0005-0000-0000-0000BB020000}"/>
    <cellStyle name="Normal 28 2" xfId="211" xr:uid="{00000000-0005-0000-0000-0000BC020000}"/>
    <cellStyle name="Normal 28 2 2" xfId="576" xr:uid="{00000000-0005-0000-0000-0000BD020000}"/>
    <cellStyle name="Normal 28 3" xfId="485" xr:uid="{00000000-0005-0000-0000-0000BE020000}"/>
    <cellStyle name="Normal 28 4" xfId="354" xr:uid="{00000000-0005-0000-0000-0000BF020000}"/>
    <cellStyle name="Normal 29" xfId="86" xr:uid="{00000000-0005-0000-0000-0000C0020000}"/>
    <cellStyle name="Normal 29 2" xfId="212" xr:uid="{00000000-0005-0000-0000-0000C1020000}"/>
    <cellStyle name="Normal 29 2 2" xfId="577" xr:uid="{00000000-0005-0000-0000-0000C2020000}"/>
    <cellStyle name="Normal 29 3" xfId="476" xr:uid="{00000000-0005-0000-0000-0000C3020000}"/>
    <cellStyle name="Normal 29 4" xfId="345" xr:uid="{00000000-0005-0000-0000-0000C4020000}"/>
    <cellStyle name="Normal 3" xfId="13" xr:uid="{00000000-0005-0000-0000-0000C5020000}"/>
    <cellStyle name="Normal 3 2" xfId="87" xr:uid="{00000000-0005-0000-0000-0000C6020000}"/>
    <cellStyle name="Normal 3 2 2" xfId="213" xr:uid="{00000000-0005-0000-0000-0000C7020000}"/>
    <cellStyle name="Normal 3 2 2 2" xfId="579" xr:uid="{00000000-0005-0000-0000-0000C8020000}"/>
    <cellStyle name="Normal 3 2 3" xfId="506" xr:uid="{00000000-0005-0000-0000-0000C9020000}"/>
    <cellStyle name="Normal 3 2 4" xfId="378" xr:uid="{00000000-0005-0000-0000-0000CA020000}"/>
    <cellStyle name="Normal 3 3" xfId="88" xr:uid="{00000000-0005-0000-0000-0000CB020000}"/>
    <cellStyle name="Normal 3 4" xfId="214" xr:uid="{00000000-0005-0000-0000-0000CC020000}"/>
    <cellStyle name="Normal 3 4 2" xfId="578" xr:uid="{00000000-0005-0000-0000-0000CD020000}"/>
    <cellStyle name="Normal 3 5" xfId="1698" xr:uid="{00000000-0005-0000-0000-0000CE020000}"/>
    <cellStyle name="Normal 3 5 2" xfId="2996" xr:uid="{00000000-0005-0000-0000-0000CF020000}"/>
    <cellStyle name="Normal 30" xfId="89" xr:uid="{00000000-0005-0000-0000-0000D0020000}"/>
    <cellStyle name="Normal 30 2" xfId="215" xr:uid="{00000000-0005-0000-0000-0000D1020000}"/>
    <cellStyle name="Normal 30 2 2" xfId="580" xr:uid="{00000000-0005-0000-0000-0000D2020000}"/>
    <cellStyle name="Normal 30 3" xfId="450" xr:uid="{00000000-0005-0000-0000-0000D3020000}"/>
    <cellStyle name="Normal 30 4" xfId="319" xr:uid="{00000000-0005-0000-0000-0000D4020000}"/>
    <cellStyle name="Normal 31" xfId="90" xr:uid="{00000000-0005-0000-0000-0000D5020000}"/>
    <cellStyle name="Normal 31 2" xfId="216" xr:uid="{00000000-0005-0000-0000-0000D6020000}"/>
    <cellStyle name="Normal 31 2 2" xfId="581" xr:uid="{00000000-0005-0000-0000-0000D7020000}"/>
    <cellStyle name="Normal 31 3" xfId="481" xr:uid="{00000000-0005-0000-0000-0000D8020000}"/>
    <cellStyle name="Normal 31 4" xfId="350" xr:uid="{00000000-0005-0000-0000-0000D9020000}"/>
    <cellStyle name="Normal 32" xfId="91" xr:uid="{00000000-0005-0000-0000-0000DA020000}"/>
    <cellStyle name="Normal 32 2" xfId="217" xr:uid="{00000000-0005-0000-0000-0000DB020000}"/>
    <cellStyle name="Normal 32 2 2" xfId="582" xr:uid="{00000000-0005-0000-0000-0000DC020000}"/>
    <cellStyle name="Normal 32 3" xfId="458" xr:uid="{00000000-0005-0000-0000-0000DD020000}"/>
    <cellStyle name="Normal 32 4" xfId="327" xr:uid="{00000000-0005-0000-0000-0000DE020000}"/>
    <cellStyle name="Normal 33" xfId="92" xr:uid="{00000000-0005-0000-0000-0000DF020000}"/>
    <cellStyle name="Normal 33 2" xfId="218" xr:uid="{00000000-0005-0000-0000-0000E0020000}"/>
    <cellStyle name="Normal 33 2 2" xfId="583" xr:uid="{00000000-0005-0000-0000-0000E1020000}"/>
    <cellStyle name="Normal 33 3" xfId="467" xr:uid="{00000000-0005-0000-0000-0000E2020000}"/>
    <cellStyle name="Normal 33 4" xfId="336" xr:uid="{00000000-0005-0000-0000-0000E3020000}"/>
    <cellStyle name="Normal 34" xfId="93" xr:uid="{00000000-0005-0000-0000-0000E4020000}"/>
    <cellStyle name="Normal 34 2" xfId="219" xr:uid="{00000000-0005-0000-0000-0000E5020000}"/>
    <cellStyle name="Normal 34 2 2" xfId="584" xr:uid="{00000000-0005-0000-0000-0000E6020000}"/>
    <cellStyle name="Normal 34 3" xfId="492" xr:uid="{00000000-0005-0000-0000-0000E7020000}"/>
    <cellStyle name="Normal 34 4" xfId="361" xr:uid="{00000000-0005-0000-0000-0000E8020000}"/>
    <cellStyle name="Normal 35" xfId="94" xr:uid="{00000000-0005-0000-0000-0000E9020000}"/>
    <cellStyle name="Normal 35 2" xfId="220" xr:uid="{00000000-0005-0000-0000-0000EA020000}"/>
    <cellStyle name="Normal 35 2 2" xfId="585" xr:uid="{00000000-0005-0000-0000-0000EB020000}"/>
    <cellStyle name="Normal 35 3" xfId="477" xr:uid="{00000000-0005-0000-0000-0000EC020000}"/>
    <cellStyle name="Normal 35 4" xfId="346" xr:uid="{00000000-0005-0000-0000-0000ED020000}"/>
    <cellStyle name="Normal 36" xfId="95" xr:uid="{00000000-0005-0000-0000-0000EE020000}"/>
    <cellStyle name="Normal 36 2" xfId="221" xr:uid="{00000000-0005-0000-0000-0000EF020000}"/>
    <cellStyle name="Normal 36 2 2" xfId="586" xr:uid="{00000000-0005-0000-0000-0000F0020000}"/>
    <cellStyle name="Normal 36 3" xfId="463" xr:uid="{00000000-0005-0000-0000-0000F1020000}"/>
    <cellStyle name="Normal 36 4" xfId="332" xr:uid="{00000000-0005-0000-0000-0000F2020000}"/>
    <cellStyle name="Normal 37" xfId="96" xr:uid="{00000000-0005-0000-0000-0000F3020000}"/>
    <cellStyle name="Normal 37 10" xfId="1724" xr:uid="{00000000-0005-0000-0000-0000F4020000}"/>
    <cellStyle name="Normal 37 2" xfId="97" xr:uid="{00000000-0005-0000-0000-0000F5020000}"/>
    <cellStyle name="Normal 37 2 2" xfId="222" xr:uid="{00000000-0005-0000-0000-0000F6020000}"/>
    <cellStyle name="Normal 37 2 2 2" xfId="768" xr:uid="{00000000-0005-0000-0000-0000F7020000}"/>
    <cellStyle name="Normal 37 2 2 2 2" xfId="1615" xr:uid="{00000000-0005-0000-0000-0000F8020000}"/>
    <cellStyle name="Normal 37 2 2 2 2 2" xfId="2913" xr:uid="{00000000-0005-0000-0000-0000F9020000}"/>
    <cellStyle name="Normal 37 2 2 2 3" xfId="1200" xr:uid="{00000000-0005-0000-0000-0000FA020000}"/>
    <cellStyle name="Normal 37 2 2 2 3 2" xfId="2500" xr:uid="{00000000-0005-0000-0000-0000FB020000}"/>
    <cellStyle name="Normal 37 2 2 2 4" xfId="2087" xr:uid="{00000000-0005-0000-0000-0000FC020000}"/>
    <cellStyle name="Normal 37 2 2 3" xfId="588" xr:uid="{00000000-0005-0000-0000-0000FD020000}"/>
    <cellStyle name="Normal 37 2 2 3 2" xfId="1480" xr:uid="{00000000-0005-0000-0000-0000FE020000}"/>
    <cellStyle name="Normal 37 2 2 3 2 2" xfId="2778" xr:uid="{00000000-0005-0000-0000-0000FF020000}"/>
    <cellStyle name="Normal 37 2 2 3 3" xfId="1065" xr:uid="{00000000-0005-0000-0000-000000030000}"/>
    <cellStyle name="Normal 37 2 2 3 3 2" xfId="2365" xr:uid="{00000000-0005-0000-0000-000001030000}"/>
    <cellStyle name="Normal 37 2 2 3 4" xfId="1945" xr:uid="{00000000-0005-0000-0000-000002030000}"/>
    <cellStyle name="Normal 37 2 2 4" xfId="1339" xr:uid="{00000000-0005-0000-0000-000003030000}"/>
    <cellStyle name="Normal 37 2 2 4 2" xfId="2637" xr:uid="{00000000-0005-0000-0000-000004030000}"/>
    <cellStyle name="Normal 37 2 2 5" xfId="924" xr:uid="{00000000-0005-0000-0000-000005030000}"/>
    <cellStyle name="Normal 37 2 2 5 2" xfId="2224" xr:uid="{00000000-0005-0000-0000-000006030000}"/>
    <cellStyle name="Normal 37 2 2 6" xfId="1774" xr:uid="{00000000-0005-0000-0000-000007030000}"/>
    <cellStyle name="Normal 37 2 3" xfId="670" xr:uid="{00000000-0005-0000-0000-000008030000}"/>
    <cellStyle name="Normal 37 2 3 2" xfId="812" xr:uid="{00000000-0005-0000-0000-000009030000}"/>
    <cellStyle name="Normal 37 2 3 2 2" xfId="1658" xr:uid="{00000000-0005-0000-0000-00000A030000}"/>
    <cellStyle name="Normal 37 2 3 2 2 2" xfId="2956" xr:uid="{00000000-0005-0000-0000-00000B030000}"/>
    <cellStyle name="Normal 37 2 3 2 3" xfId="1243" xr:uid="{00000000-0005-0000-0000-00000C030000}"/>
    <cellStyle name="Normal 37 2 3 2 3 2" xfId="2543" xr:uid="{00000000-0005-0000-0000-00000D030000}"/>
    <cellStyle name="Normal 37 2 3 2 4" xfId="2130" xr:uid="{00000000-0005-0000-0000-00000E030000}"/>
    <cellStyle name="Normal 37 2 3 3" xfId="1523" xr:uid="{00000000-0005-0000-0000-00000F030000}"/>
    <cellStyle name="Normal 37 2 3 3 2" xfId="2821" xr:uid="{00000000-0005-0000-0000-000010030000}"/>
    <cellStyle name="Normal 37 2 3 4" xfId="1108" xr:uid="{00000000-0005-0000-0000-000011030000}"/>
    <cellStyle name="Normal 37 2 3 4 2" xfId="2408" xr:uid="{00000000-0005-0000-0000-000012030000}"/>
    <cellStyle name="Normal 37 2 3 5" xfId="1995" xr:uid="{00000000-0005-0000-0000-000013030000}"/>
    <cellStyle name="Normal 37 2 4" xfId="508" xr:uid="{00000000-0005-0000-0000-000014030000}"/>
    <cellStyle name="Normal 37 2 4 2" xfId="1434" xr:uid="{00000000-0005-0000-0000-000015030000}"/>
    <cellStyle name="Normal 37 2 4 2 2" xfId="2732" xr:uid="{00000000-0005-0000-0000-000016030000}"/>
    <cellStyle name="Normal 37 2 4 3" xfId="1019" xr:uid="{00000000-0005-0000-0000-000017030000}"/>
    <cellStyle name="Normal 37 2 4 3 2" xfId="2319" xr:uid="{00000000-0005-0000-0000-000018030000}"/>
    <cellStyle name="Normal 37 2 4 4" xfId="1895" xr:uid="{00000000-0005-0000-0000-000019030000}"/>
    <cellStyle name="Normal 37 2 5" xfId="722" xr:uid="{00000000-0005-0000-0000-00001A030000}"/>
    <cellStyle name="Normal 37 2 5 2" xfId="1569" xr:uid="{00000000-0005-0000-0000-00001B030000}"/>
    <cellStyle name="Normal 37 2 5 2 2" xfId="2867" xr:uid="{00000000-0005-0000-0000-00001C030000}"/>
    <cellStyle name="Normal 37 2 5 3" xfId="1154" xr:uid="{00000000-0005-0000-0000-00001D030000}"/>
    <cellStyle name="Normal 37 2 5 3 2" xfId="2454" xr:uid="{00000000-0005-0000-0000-00001E030000}"/>
    <cellStyle name="Normal 37 2 5 4" xfId="2041" xr:uid="{00000000-0005-0000-0000-00001F030000}"/>
    <cellStyle name="Normal 37 2 6" xfId="380" xr:uid="{00000000-0005-0000-0000-000020030000}"/>
    <cellStyle name="Normal 37 2 6 2" xfId="1385" xr:uid="{00000000-0005-0000-0000-000021030000}"/>
    <cellStyle name="Normal 37 2 6 2 2" xfId="2683" xr:uid="{00000000-0005-0000-0000-000022030000}"/>
    <cellStyle name="Normal 37 2 6 3" xfId="970" xr:uid="{00000000-0005-0000-0000-000023030000}"/>
    <cellStyle name="Normal 37 2 6 3 2" xfId="2270" xr:uid="{00000000-0005-0000-0000-000024030000}"/>
    <cellStyle name="Normal 37 2 6 4" xfId="1835" xr:uid="{00000000-0005-0000-0000-000025030000}"/>
    <cellStyle name="Normal 37 2 7" xfId="1297" xr:uid="{00000000-0005-0000-0000-000026030000}"/>
    <cellStyle name="Normal 37 2 7 2" xfId="2596" xr:uid="{00000000-0005-0000-0000-000027030000}"/>
    <cellStyle name="Normal 37 2 8" xfId="883" xr:uid="{00000000-0005-0000-0000-000028030000}"/>
    <cellStyle name="Normal 37 2 8 2" xfId="2183" xr:uid="{00000000-0005-0000-0000-000029030000}"/>
    <cellStyle name="Normal 37 2 9" xfId="1725" xr:uid="{00000000-0005-0000-0000-00002A030000}"/>
    <cellStyle name="Normal 37 3" xfId="223" xr:uid="{00000000-0005-0000-0000-00002B030000}"/>
    <cellStyle name="Normal 37 3 2" xfId="767" xr:uid="{00000000-0005-0000-0000-00002C030000}"/>
    <cellStyle name="Normal 37 3 2 2" xfId="1614" xr:uid="{00000000-0005-0000-0000-00002D030000}"/>
    <cellStyle name="Normal 37 3 2 2 2" xfId="2912" xr:uid="{00000000-0005-0000-0000-00002E030000}"/>
    <cellStyle name="Normal 37 3 2 3" xfId="1199" xr:uid="{00000000-0005-0000-0000-00002F030000}"/>
    <cellStyle name="Normal 37 3 2 3 2" xfId="2499" xr:uid="{00000000-0005-0000-0000-000030030000}"/>
    <cellStyle name="Normal 37 3 2 4" xfId="2086" xr:uid="{00000000-0005-0000-0000-000031030000}"/>
    <cellStyle name="Normal 37 3 3" xfId="587" xr:uid="{00000000-0005-0000-0000-000032030000}"/>
    <cellStyle name="Normal 37 3 3 2" xfId="1479" xr:uid="{00000000-0005-0000-0000-000033030000}"/>
    <cellStyle name="Normal 37 3 3 2 2" xfId="2777" xr:uid="{00000000-0005-0000-0000-000034030000}"/>
    <cellStyle name="Normal 37 3 3 3" xfId="1064" xr:uid="{00000000-0005-0000-0000-000035030000}"/>
    <cellStyle name="Normal 37 3 3 3 2" xfId="2364" xr:uid="{00000000-0005-0000-0000-000036030000}"/>
    <cellStyle name="Normal 37 3 3 4" xfId="1944" xr:uid="{00000000-0005-0000-0000-000037030000}"/>
    <cellStyle name="Normal 37 3 4" xfId="1340" xr:uid="{00000000-0005-0000-0000-000038030000}"/>
    <cellStyle name="Normal 37 3 4 2" xfId="2638" xr:uid="{00000000-0005-0000-0000-000039030000}"/>
    <cellStyle name="Normal 37 3 5" xfId="925" xr:uid="{00000000-0005-0000-0000-00003A030000}"/>
    <cellStyle name="Normal 37 3 5 2" xfId="2225" xr:uid="{00000000-0005-0000-0000-00003B030000}"/>
    <cellStyle name="Normal 37 3 6" xfId="1775" xr:uid="{00000000-0005-0000-0000-00003C030000}"/>
    <cellStyle name="Normal 37 4" xfId="669" xr:uid="{00000000-0005-0000-0000-00003D030000}"/>
    <cellStyle name="Normal 37 4 2" xfId="811" xr:uid="{00000000-0005-0000-0000-00003E030000}"/>
    <cellStyle name="Normal 37 4 2 2" xfId="1657" xr:uid="{00000000-0005-0000-0000-00003F030000}"/>
    <cellStyle name="Normal 37 4 2 2 2" xfId="2955" xr:uid="{00000000-0005-0000-0000-000040030000}"/>
    <cellStyle name="Normal 37 4 2 3" xfId="1242" xr:uid="{00000000-0005-0000-0000-000041030000}"/>
    <cellStyle name="Normal 37 4 2 3 2" xfId="2542" xr:uid="{00000000-0005-0000-0000-000042030000}"/>
    <cellStyle name="Normal 37 4 2 4" xfId="2129" xr:uid="{00000000-0005-0000-0000-000043030000}"/>
    <cellStyle name="Normal 37 4 3" xfId="1522" xr:uid="{00000000-0005-0000-0000-000044030000}"/>
    <cellStyle name="Normal 37 4 3 2" xfId="2820" xr:uid="{00000000-0005-0000-0000-000045030000}"/>
    <cellStyle name="Normal 37 4 4" xfId="1107" xr:uid="{00000000-0005-0000-0000-000046030000}"/>
    <cellStyle name="Normal 37 4 4 2" xfId="2407" xr:uid="{00000000-0005-0000-0000-000047030000}"/>
    <cellStyle name="Normal 37 4 5" xfId="1994" xr:uid="{00000000-0005-0000-0000-000048030000}"/>
    <cellStyle name="Normal 37 5" xfId="507" xr:uid="{00000000-0005-0000-0000-000049030000}"/>
    <cellStyle name="Normal 37 5 2" xfId="1433" xr:uid="{00000000-0005-0000-0000-00004A030000}"/>
    <cellStyle name="Normal 37 5 2 2" xfId="2731" xr:uid="{00000000-0005-0000-0000-00004B030000}"/>
    <cellStyle name="Normal 37 5 3" xfId="1018" xr:uid="{00000000-0005-0000-0000-00004C030000}"/>
    <cellStyle name="Normal 37 5 3 2" xfId="2318" xr:uid="{00000000-0005-0000-0000-00004D030000}"/>
    <cellStyle name="Normal 37 5 4" xfId="1894" xr:uid="{00000000-0005-0000-0000-00004E030000}"/>
    <cellStyle name="Normal 37 6" xfId="721" xr:uid="{00000000-0005-0000-0000-00004F030000}"/>
    <cellStyle name="Normal 37 6 2" xfId="1568" xr:uid="{00000000-0005-0000-0000-000050030000}"/>
    <cellStyle name="Normal 37 6 2 2" xfId="2866" xr:uid="{00000000-0005-0000-0000-000051030000}"/>
    <cellStyle name="Normal 37 6 3" xfId="1153" xr:uid="{00000000-0005-0000-0000-000052030000}"/>
    <cellStyle name="Normal 37 6 3 2" xfId="2453" xr:uid="{00000000-0005-0000-0000-000053030000}"/>
    <cellStyle name="Normal 37 6 4" xfId="2040" xr:uid="{00000000-0005-0000-0000-000054030000}"/>
    <cellStyle name="Normal 37 7" xfId="379" xr:uid="{00000000-0005-0000-0000-000055030000}"/>
    <cellStyle name="Normal 37 7 2" xfId="1384" xr:uid="{00000000-0005-0000-0000-000056030000}"/>
    <cellStyle name="Normal 37 7 2 2" xfId="2682" xr:uid="{00000000-0005-0000-0000-000057030000}"/>
    <cellStyle name="Normal 37 7 3" xfId="969" xr:uid="{00000000-0005-0000-0000-000058030000}"/>
    <cellStyle name="Normal 37 7 3 2" xfId="2269" xr:uid="{00000000-0005-0000-0000-000059030000}"/>
    <cellStyle name="Normal 37 7 4" xfId="1834" xr:uid="{00000000-0005-0000-0000-00005A030000}"/>
    <cellStyle name="Normal 37 8" xfId="1296" xr:uid="{00000000-0005-0000-0000-00005B030000}"/>
    <cellStyle name="Normal 37 8 2" xfId="2595" xr:uid="{00000000-0005-0000-0000-00005C030000}"/>
    <cellStyle name="Normal 37 9" xfId="882" xr:uid="{00000000-0005-0000-0000-00005D030000}"/>
    <cellStyle name="Normal 37 9 2" xfId="2182" xr:uid="{00000000-0005-0000-0000-00005E030000}"/>
    <cellStyle name="Normal 38" xfId="98" xr:uid="{00000000-0005-0000-0000-00005F030000}"/>
    <cellStyle name="Normal 38 2" xfId="224" xr:uid="{00000000-0005-0000-0000-000060030000}"/>
    <cellStyle name="Normal 38 2 2" xfId="769" xr:uid="{00000000-0005-0000-0000-000061030000}"/>
    <cellStyle name="Normal 38 2 2 2" xfId="1616" xr:uid="{00000000-0005-0000-0000-000062030000}"/>
    <cellStyle name="Normal 38 2 2 2 2" xfId="2914" xr:uid="{00000000-0005-0000-0000-000063030000}"/>
    <cellStyle name="Normal 38 2 2 3" xfId="1201" xr:uid="{00000000-0005-0000-0000-000064030000}"/>
    <cellStyle name="Normal 38 2 2 3 2" xfId="2501" xr:uid="{00000000-0005-0000-0000-000065030000}"/>
    <cellStyle name="Normal 38 2 2 4" xfId="2088" xr:uid="{00000000-0005-0000-0000-000066030000}"/>
    <cellStyle name="Normal 38 2 3" xfId="589" xr:uid="{00000000-0005-0000-0000-000067030000}"/>
    <cellStyle name="Normal 38 2 3 2" xfId="1481" xr:uid="{00000000-0005-0000-0000-000068030000}"/>
    <cellStyle name="Normal 38 2 3 2 2" xfId="2779" xr:uid="{00000000-0005-0000-0000-000069030000}"/>
    <cellStyle name="Normal 38 2 3 3" xfId="1066" xr:uid="{00000000-0005-0000-0000-00006A030000}"/>
    <cellStyle name="Normal 38 2 3 3 2" xfId="2366" xr:uid="{00000000-0005-0000-0000-00006B030000}"/>
    <cellStyle name="Normal 38 2 3 4" xfId="1946" xr:uid="{00000000-0005-0000-0000-00006C030000}"/>
    <cellStyle name="Normal 38 2 4" xfId="1341" xr:uid="{00000000-0005-0000-0000-00006D030000}"/>
    <cellStyle name="Normal 38 2 4 2" xfId="2639" xr:uid="{00000000-0005-0000-0000-00006E030000}"/>
    <cellStyle name="Normal 38 2 5" xfId="926" xr:uid="{00000000-0005-0000-0000-00006F030000}"/>
    <cellStyle name="Normal 38 2 5 2" xfId="2226" xr:uid="{00000000-0005-0000-0000-000070030000}"/>
    <cellStyle name="Normal 38 2 6" xfId="1776" xr:uid="{00000000-0005-0000-0000-000071030000}"/>
    <cellStyle name="Normal 38 3" xfId="671" xr:uid="{00000000-0005-0000-0000-000072030000}"/>
    <cellStyle name="Normal 38 3 2" xfId="813" xr:uid="{00000000-0005-0000-0000-000073030000}"/>
    <cellStyle name="Normal 38 3 2 2" xfId="1659" xr:uid="{00000000-0005-0000-0000-000074030000}"/>
    <cellStyle name="Normal 38 3 2 2 2" xfId="2957" xr:uid="{00000000-0005-0000-0000-000075030000}"/>
    <cellStyle name="Normal 38 3 2 3" xfId="1244" xr:uid="{00000000-0005-0000-0000-000076030000}"/>
    <cellStyle name="Normal 38 3 2 3 2" xfId="2544" xr:uid="{00000000-0005-0000-0000-000077030000}"/>
    <cellStyle name="Normal 38 3 2 4" xfId="2131" xr:uid="{00000000-0005-0000-0000-000078030000}"/>
    <cellStyle name="Normal 38 3 3" xfId="1524" xr:uid="{00000000-0005-0000-0000-000079030000}"/>
    <cellStyle name="Normal 38 3 3 2" xfId="2822" xr:uid="{00000000-0005-0000-0000-00007A030000}"/>
    <cellStyle name="Normal 38 3 4" xfId="1109" xr:uid="{00000000-0005-0000-0000-00007B030000}"/>
    <cellStyle name="Normal 38 3 4 2" xfId="2409" xr:uid="{00000000-0005-0000-0000-00007C030000}"/>
    <cellStyle name="Normal 38 3 5" xfId="1996" xr:uid="{00000000-0005-0000-0000-00007D030000}"/>
    <cellStyle name="Normal 38 4" xfId="509" xr:uid="{00000000-0005-0000-0000-00007E030000}"/>
    <cellStyle name="Normal 38 4 2" xfId="1435" xr:uid="{00000000-0005-0000-0000-00007F030000}"/>
    <cellStyle name="Normal 38 4 2 2" xfId="2733" xr:uid="{00000000-0005-0000-0000-000080030000}"/>
    <cellStyle name="Normal 38 4 3" xfId="1020" xr:uid="{00000000-0005-0000-0000-000081030000}"/>
    <cellStyle name="Normal 38 4 3 2" xfId="2320" xr:uid="{00000000-0005-0000-0000-000082030000}"/>
    <cellStyle name="Normal 38 4 4" xfId="1896" xr:uid="{00000000-0005-0000-0000-000083030000}"/>
    <cellStyle name="Normal 38 5" xfId="723" xr:uid="{00000000-0005-0000-0000-000084030000}"/>
    <cellStyle name="Normal 38 5 2" xfId="1570" xr:uid="{00000000-0005-0000-0000-000085030000}"/>
    <cellStyle name="Normal 38 5 2 2" xfId="2868" xr:uid="{00000000-0005-0000-0000-000086030000}"/>
    <cellStyle name="Normal 38 5 3" xfId="1155" xr:uid="{00000000-0005-0000-0000-000087030000}"/>
    <cellStyle name="Normal 38 5 3 2" xfId="2455" xr:uid="{00000000-0005-0000-0000-000088030000}"/>
    <cellStyle name="Normal 38 5 4" xfId="2042" xr:uid="{00000000-0005-0000-0000-000089030000}"/>
    <cellStyle name="Normal 38 6" xfId="381" xr:uid="{00000000-0005-0000-0000-00008A030000}"/>
    <cellStyle name="Normal 38 6 2" xfId="1386" xr:uid="{00000000-0005-0000-0000-00008B030000}"/>
    <cellStyle name="Normal 38 6 2 2" xfId="2684" xr:uid="{00000000-0005-0000-0000-00008C030000}"/>
    <cellStyle name="Normal 38 6 3" xfId="971" xr:uid="{00000000-0005-0000-0000-00008D030000}"/>
    <cellStyle name="Normal 38 6 3 2" xfId="2271" xr:uid="{00000000-0005-0000-0000-00008E030000}"/>
    <cellStyle name="Normal 38 6 4" xfId="1836" xr:uid="{00000000-0005-0000-0000-00008F030000}"/>
    <cellStyle name="Normal 38 7" xfId="1298" xr:uid="{00000000-0005-0000-0000-000090030000}"/>
    <cellStyle name="Normal 38 7 2" xfId="2597" xr:uid="{00000000-0005-0000-0000-000091030000}"/>
    <cellStyle name="Normal 38 8" xfId="884" xr:uid="{00000000-0005-0000-0000-000092030000}"/>
    <cellStyle name="Normal 38 8 2" xfId="2184" xr:uid="{00000000-0005-0000-0000-000093030000}"/>
    <cellStyle name="Normal 38 9" xfId="1726" xr:uid="{00000000-0005-0000-0000-000094030000}"/>
    <cellStyle name="Normal 39" xfId="99" xr:uid="{00000000-0005-0000-0000-000095030000}"/>
    <cellStyle name="Normal 39 2" xfId="225" xr:uid="{00000000-0005-0000-0000-000096030000}"/>
    <cellStyle name="Normal 39 2 2" xfId="590" xr:uid="{00000000-0005-0000-0000-000097030000}"/>
    <cellStyle name="Normal 39 3" xfId="451" xr:uid="{00000000-0005-0000-0000-000098030000}"/>
    <cellStyle name="Normal 39 4" xfId="320" xr:uid="{00000000-0005-0000-0000-000099030000}"/>
    <cellStyle name="Normal 4" xfId="100" xr:uid="{00000000-0005-0000-0000-00009A030000}"/>
    <cellStyle name="Normal 4 2" xfId="101" xr:uid="{00000000-0005-0000-0000-00009B030000}"/>
    <cellStyle name="Normal 4 2 2" xfId="422" xr:uid="{00000000-0005-0000-0000-00009C030000}"/>
    <cellStyle name="Normal 4 3" xfId="226" xr:uid="{00000000-0005-0000-0000-00009D030000}"/>
    <cellStyle name="Normal 4 4" xfId="312" xr:uid="{00000000-0005-0000-0000-00009E030000}"/>
    <cellStyle name="Normal 40" xfId="102" xr:uid="{00000000-0005-0000-0000-00009F030000}"/>
    <cellStyle name="Normal 40 2" xfId="227" xr:uid="{00000000-0005-0000-0000-0000A0030000}"/>
    <cellStyle name="Normal 40 2 2" xfId="591" xr:uid="{00000000-0005-0000-0000-0000A1030000}"/>
    <cellStyle name="Normal 40 3" xfId="453" xr:uid="{00000000-0005-0000-0000-0000A2030000}"/>
    <cellStyle name="Normal 40 4" xfId="322" xr:uid="{00000000-0005-0000-0000-0000A3030000}"/>
    <cellStyle name="Normal 41" xfId="103" xr:uid="{00000000-0005-0000-0000-0000A4030000}"/>
    <cellStyle name="Normal 41 2" xfId="228" xr:uid="{00000000-0005-0000-0000-0000A5030000}"/>
    <cellStyle name="Normal 41 2 2" xfId="592" xr:uid="{00000000-0005-0000-0000-0000A6030000}"/>
    <cellStyle name="Normal 41 3" xfId="455" xr:uid="{00000000-0005-0000-0000-0000A7030000}"/>
    <cellStyle name="Normal 41 4" xfId="324" xr:uid="{00000000-0005-0000-0000-0000A8030000}"/>
    <cellStyle name="Normal 42" xfId="104" xr:uid="{00000000-0005-0000-0000-0000A9030000}"/>
    <cellStyle name="Normal 42 2" xfId="229" xr:uid="{00000000-0005-0000-0000-0000AA030000}"/>
    <cellStyle name="Normal 42 2 2" xfId="593" xr:uid="{00000000-0005-0000-0000-0000AB030000}"/>
    <cellStyle name="Normal 42 3" xfId="457" xr:uid="{00000000-0005-0000-0000-0000AC030000}"/>
    <cellStyle name="Normal 42 4" xfId="326" xr:uid="{00000000-0005-0000-0000-0000AD030000}"/>
    <cellStyle name="Normal 43" xfId="105" xr:uid="{00000000-0005-0000-0000-0000AE030000}"/>
    <cellStyle name="Normal 43 2" xfId="230" xr:uid="{00000000-0005-0000-0000-0000AF030000}"/>
    <cellStyle name="Normal 43 2 2" xfId="594" xr:uid="{00000000-0005-0000-0000-0000B0030000}"/>
    <cellStyle name="Normal 43 3" xfId="459" xr:uid="{00000000-0005-0000-0000-0000B1030000}"/>
    <cellStyle name="Normal 43 4" xfId="328" xr:uid="{00000000-0005-0000-0000-0000B2030000}"/>
    <cellStyle name="Normal 44" xfId="106" xr:uid="{00000000-0005-0000-0000-0000B3030000}"/>
    <cellStyle name="Normal 44 2" xfId="231" xr:uid="{00000000-0005-0000-0000-0000B4030000}"/>
    <cellStyle name="Normal 44 2 2" xfId="595" xr:uid="{00000000-0005-0000-0000-0000B5030000}"/>
    <cellStyle name="Normal 44 3" xfId="461" xr:uid="{00000000-0005-0000-0000-0000B6030000}"/>
    <cellStyle name="Normal 44 4" xfId="330" xr:uid="{00000000-0005-0000-0000-0000B7030000}"/>
    <cellStyle name="Normal 45" xfId="107" xr:uid="{00000000-0005-0000-0000-0000B8030000}"/>
    <cellStyle name="Normal 45 2" xfId="232" xr:uid="{00000000-0005-0000-0000-0000B9030000}"/>
    <cellStyle name="Normal 45 2 2" xfId="596" xr:uid="{00000000-0005-0000-0000-0000BA030000}"/>
    <cellStyle name="Normal 45 3" xfId="462" xr:uid="{00000000-0005-0000-0000-0000BB030000}"/>
    <cellStyle name="Normal 45 4" xfId="331" xr:uid="{00000000-0005-0000-0000-0000BC030000}"/>
    <cellStyle name="Normal 46" xfId="108" xr:uid="{00000000-0005-0000-0000-0000BD030000}"/>
    <cellStyle name="Normal 46 2" xfId="233" xr:uid="{00000000-0005-0000-0000-0000BE030000}"/>
    <cellStyle name="Normal 46 2 2" xfId="597" xr:uid="{00000000-0005-0000-0000-0000BF030000}"/>
    <cellStyle name="Normal 46 3" xfId="464" xr:uid="{00000000-0005-0000-0000-0000C0030000}"/>
    <cellStyle name="Normal 46 4" xfId="333" xr:uid="{00000000-0005-0000-0000-0000C1030000}"/>
    <cellStyle name="Normal 47" xfId="109" xr:uid="{00000000-0005-0000-0000-0000C2030000}"/>
    <cellStyle name="Normal 47 2" xfId="234" xr:uid="{00000000-0005-0000-0000-0000C3030000}"/>
    <cellStyle name="Normal 47 2 2" xfId="598" xr:uid="{00000000-0005-0000-0000-0000C4030000}"/>
    <cellStyle name="Normal 47 3" xfId="466" xr:uid="{00000000-0005-0000-0000-0000C5030000}"/>
    <cellStyle name="Normal 47 4" xfId="335" xr:uid="{00000000-0005-0000-0000-0000C6030000}"/>
    <cellStyle name="Normal 48" xfId="110" xr:uid="{00000000-0005-0000-0000-0000C7030000}"/>
    <cellStyle name="Normal 48 2" xfId="235" xr:uid="{00000000-0005-0000-0000-0000C8030000}"/>
    <cellStyle name="Normal 48 2 2" xfId="599" xr:uid="{00000000-0005-0000-0000-0000C9030000}"/>
    <cellStyle name="Normal 48 3" xfId="468" xr:uid="{00000000-0005-0000-0000-0000CA030000}"/>
    <cellStyle name="Normal 48 4" xfId="337" xr:uid="{00000000-0005-0000-0000-0000CB030000}"/>
    <cellStyle name="Normal 49" xfId="111" xr:uid="{00000000-0005-0000-0000-0000CC030000}"/>
    <cellStyle name="Normal 49 2" xfId="236" xr:uid="{00000000-0005-0000-0000-0000CD030000}"/>
    <cellStyle name="Normal 49 2 2" xfId="600" xr:uid="{00000000-0005-0000-0000-0000CE030000}"/>
    <cellStyle name="Normal 49 3" xfId="470" xr:uid="{00000000-0005-0000-0000-0000CF030000}"/>
    <cellStyle name="Normal 49 4" xfId="339" xr:uid="{00000000-0005-0000-0000-0000D0030000}"/>
    <cellStyle name="Normal 5" xfId="112" xr:uid="{00000000-0005-0000-0000-0000D1030000}"/>
    <cellStyle name="Normal 5 10" xfId="1299" xr:uid="{00000000-0005-0000-0000-0000D2030000}"/>
    <cellStyle name="Normal 5 10 2" xfId="2598" xr:uid="{00000000-0005-0000-0000-0000D3030000}"/>
    <cellStyle name="Normal 5 11" xfId="885" xr:uid="{00000000-0005-0000-0000-0000D4030000}"/>
    <cellStyle name="Normal 5 11 2" xfId="2185" xr:uid="{00000000-0005-0000-0000-0000D5030000}"/>
    <cellStyle name="Normal 5 12" xfId="1727" xr:uid="{00000000-0005-0000-0000-0000D6030000}"/>
    <cellStyle name="Normal 5 2" xfId="113" xr:uid="{00000000-0005-0000-0000-0000D7030000}"/>
    <cellStyle name="Normal 5 2 10" xfId="886" xr:uid="{00000000-0005-0000-0000-0000D8030000}"/>
    <cellStyle name="Normal 5 2 10 2" xfId="2186" xr:uid="{00000000-0005-0000-0000-0000D9030000}"/>
    <cellStyle name="Normal 5 2 11" xfId="1728" xr:uid="{00000000-0005-0000-0000-0000DA030000}"/>
    <cellStyle name="Normal 5 2 2" xfId="114" xr:uid="{00000000-0005-0000-0000-0000DB030000}"/>
    <cellStyle name="Normal 5 2 2 2" xfId="237" xr:uid="{00000000-0005-0000-0000-0000DC030000}"/>
    <cellStyle name="Normal 5 2 2 2 2" xfId="772" xr:uid="{00000000-0005-0000-0000-0000DD030000}"/>
    <cellStyle name="Normal 5 2 2 2 2 2" xfId="1619" xr:uid="{00000000-0005-0000-0000-0000DE030000}"/>
    <cellStyle name="Normal 5 2 2 2 2 2 2" xfId="2917" xr:uid="{00000000-0005-0000-0000-0000DF030000}"/>
    <cellStyle name="Normal 5 2 2 2 2 3" xfId="1204" xr:uid="{00000000-0005-0000-0000-0000E0030000}"/>
    <cellStyle name="Normal 5 2 2 2 2 3 2" xfId="2504" xr:uid="{00000000-0005-0000-0000-0000E1030000}"/>
    <cellStyle name="Normal 5 2 2 2 2 4" xfId="2091" xr:uid="{00000000-0005-0000-0000-0000E2030000}"/>
    <cellStyle name="Normal 5 2 2 2 3" xfId="603" xr:uid="{00000000-0005-0000-0000-0000E3030000}"/>
    <cellStyle name="Normal 5 2 2 2 3 2" xfId="1484" xr:uid="{00000000-0005-0000-0000-0000E4030000}"/>
    <cellStyle name="Normal 5 2 2 2 3 2 2" xfId="2782" xr:uid="{00000000-0005-0000-0000-0000E5030000}"/>
    <cellStyle name="Normal 5 2 2 2 3 3" xfId="1069" xr:uid="{00000000-0005-0000-0000-0000E6030000}"/>
    <cellStyle name="Normal 5 2 2 2 3 3 2" xfId="2369" xr:uid="{00000000-0005-0000-0000-0000E7030000}"/>
    <cellStyle name="Normal 5 2 2 2 3 4" xfId="1949" xr:uid="{00000000-0005-0000-0000-0000E8030000}"/>
    <cellStyle name="Normal 5 2 2 2 4" xfId="1342" xr:uid="{00000000-0005-0000-0000-0000E9030000}"/>
    <cellStyle name="Normal 5 2 2 2 4 2" xfId="2640" xr:uid="{00000000-0005-0000-0000-0000EA030000}"/>
    <cellStyle name="Normal 5 2 2 2 5" xfId="927" xr:uid="{00000000-0005-0000-0000-0000EB030000}"/>
    <cellStyle name="Normal 5 2 2 2 5 2" xfId="2227" xr:uid="{00000000-0005-0000-0000-0000EC030000}"/>
    <cellStyle name="Normal 5 2 2 2 6" xfId="1777" xr:uid="{00000000-0005-0000-0000-0000ED030000}"/>
    <cellStyle name="Normal 5 2 2 3" xfId="675" xr:uid="{00000000-0005-0000-0000-0000EE030000}"/>
    <cellStyle name="Normal 5 2 2 3 2" xfId="816" xr:uid="{00000000-0005-0000-0000-0000EF030000}"/>
    <cellStyle name="Normal 5 2 2 3 2 2" xfId="1662" xr:uid="{00000000-0005-0000-0000-0000F0030000}"/>
    <cellStyle name="Normal 5 2 2 3 2 2 2" xfId="2960" xr:uid="{00000000-0005-0000-0000-0000F1030000}"/>
    <cellStyle name="Normal 5 2 2 3 2 3" xfId="1247" xr:uid="{00000000-0005-0000-0000-0000F2030000}"/>
    <cellStyle name="Normal 5 2 2 3 2 3 2" xfId="2547" xr:uid="{00000000-0005-0000-0000-0000F3030000}"/>
    <cellStyle name="Normal 5 2 2 3 2 4" xfId="2134" xr:uid="{00000000-0005-0000-0000-0000F4030000}"/>
    <cellStyle name="Normal 5 2 2 3 3" xfId="1527" xr:uid="{00000000-0005-0000-0000-0000F5030000}"/>
    <cellStyle name="Normal 5 2 2 3 3 2" xfId="2825" xr:uid="{00000000-0005-0000-0000-0000F6030000}"/>
    <cellStyle name="Normal 5 2 2 3 4" xfId="1112" xr:uid="{00000000-0005-0000-0000-0000F7030000}"/>
    <cellStyle name="Normal 5 2 2 3 4 2" xfId="2412" xr:uid="{00000000-0005-0000-0000-0000F8030000}"/>
    <cellStyle name="Normal 5 2 2 3 5" xfId="1999" xr:uid="{00000000-0005-0000-0000-0000F9030000}"/>
    <cellStyle name="Normal 5 2 2 4" xfId="512" xr:uid="{00000000-0005-0000-0000-0000FA030000}"/>
    <cellStyle name="Normal 5 2 2 4 2" xfId="1438" xr:uid="{00000000-0005-0000-0000-0000FB030000}"/>
    <cellStyle name="Normal 5 2 2 4 2 2" xfId="2736" xr:uid="{00000000-0005-0000-0000-0000FC030000}"/>
    <cellStyle name="Normal 5 2 2 4 3" xfId="1023" xr:uid="{00000000-0005-0000-0000-0000FD030000}"/>
    <cellStyle name="Normal 5 2 2 4 3 2" xfId="2323" xr:uid="{00000000-0005-0000-0000-0000FE030000}"/>
    <cellStyle name="Normal 5 2 2 4 4" xfId="1899" xr:uid="{00000000-0005-0000-0000-0000FF030000}"/>
    <cellStyle name="Normal 5 2 2 5" xfId="726" xr:uid="{00000000-0005-0000-0000-000000040000}"/>
    <cellStyle name="Normal 5 2 2 5 2" xfId="1573" xr:uid="{00000000-0005-0000-0000-000001040000}"/>
    <cellStyle name="Normal 5 2 2 5 2 2" xfId="2871" xr:uid="{00000000-0005-0000-0000-000002040000}"/>
    <cellStyle name="Normal 5 2 2 5 3" xfId="1158" xr:uid="{00000000-0005-0000-0000-000003040000}"/>
    <cellStyle name="Normal 5 2 2 5 3 2" xfId="2458" xr:uid="{00000000-0005-0000-0000-000004040000}"/>
    <cellStyle name="Normal 5 2 2 5 4" xfId="2045" xr:uid="{00000000-0005-0000-0000-000005040000}"/>
    <cellStyle name="Normal 5 2 2 6" xfId="384" xr:uid="{00000000-0005-0000-0000-000006040000}"/>
    <cellStyle name="Normal 5 2 2 6 2" xfId="1389" xr:uid="{00000000-0005-0000-0000-000007040000}"/>
    <cellStyle name="Normal 5 2 2 6 2 2" xfId="2687" xr:uid="{00000000-0005-0000-0000-000008040000}"/>
    <cellStyle name="Normal 5 2 2 6 3" xfId="974" xr:uid="{00000000-0005-0000-0000-000009040000}"/>
    <cellStyle name="Normal 5 2 2 6 3 2" xfId="2274" xr:uid="{00000000-0005-0000-0000-00000A040000}"/>
    <cellStyle name="Normal 5 2 2 6 4" xfId="1839" xr:uid="{00000000-0005-0000-0000-00000B040000}"/>
    <cellStyle name="Normal 5 2 2 7" xfId="1301" xr:uid="{00000000-0005-0000-0000-00000C040000}"/>
    <cellStyle name="Normal 5 2 2 7 2" xfId="2600" xr:uid="{00000000-0005-0000-0000-00000D040000}"/>
    <cellStyle name="Normal 5 2 2 8" xfId="887" xr:uid="{00000000-0005-0000-0000-00000E040000}"/>
    <cellStyle name="Normal 5 2 2 8 2" xfId="2187" xr:uid="{00000000-0005-0000-0000-00000F040000}"/>
    <cellStyle name="Normal 5 2 2 9" xfId="1729" xr:uid="{00000000-0005-0000-0000-000010040000}"/>
    <cellStyle name="Normal 5 2 3" xfId="115" xr:uid="{00000000-0005-0000-0000-000011040000}"/>
    <cellStyle name="Normal 5 2 3 2" xfId="238" xr:uid="{00000000-0005-0000-0000-000012040000}"/>
    <cellStyle name="Normal 5 2 3 2 2" xfId="773" xr:uid="{00000000-0005-0000-0000-000013040000}"/>
    <cellStyle name="Normal 5 2 3 2 2 2" xfId="1620" xr:uid="{00000000-0005-0000-0000-000014040000}"/>
    <cellStyle name="Normal 5 2 3 2 2 2 2" xfId="2918" xr:uid="{00000000-0005-0000-0000-000015040000}"/>
    <cellStyle name="Normal 5 2 3 2 2 3" xfId="1205" xr:uid="{00000000-0005-0000-0000-000016040000}"/>
    <cellStyle name="Normal 5 2 3 2 2 3 2" xfId="2505" xr:uid="{00000000-0005-0000-0000-000017040000}"/>
    <cellStyle name="Normal 5 2 3 2 2 4" xfId="2092" xr:uid="{00000000-0005-0000-0000-000018040000}"/>
    <cellStyle name="Normal 5 2 3 2 3" xfId="604" xr:uid="{00000000-0005-0000-0000-000019040000}"/>
    <cellStyle name="Normal 5 2 3 2 3 2" xfId="1485" xr:uid="{00000000-0005-0000-0000-00001A040000}"/>
    <cellStyle name="Normal 5 2 3 2 3 2 2" xfId="2783" xr:uid="{00000000-0005-0000-0000-00001B040000}"/>
    <cellStyle name="Normal 5 2 3 2 3 3" xfId="1070" xr:uid="{00000000-0005-0000-0000-00001C040000}"/>
    <cellStyle name="Normal 5 2 3 2 3 3 2" xfId="2370" xr:uid="{00000000-0005-0000-0000-00001D040000}"/>
    <cellStyle name="Normal 5 2 3 2 3 4" xfId="1950" xr:uid="{00000000-0005-0000-0000-00001E040000}"/>
    <cellStyle name="Normal 5 2 3 2 4" xfId="1343" xr:uid="{00000000-0005-0000-0000-00001F040000}"/>
    <cellStyle name="Normal 5 2 3 2 4 2" xfId="2641" xr:uid="{00000000-0005-0000-0000-000020040000}"/>
    <cellStyle name="Normal 5 2 3 2 5" xfId="928" xr:uid="{00000000-0005-0000-0000-000021040000}"/>
    <cellStyle name="Normal 5 2 3 2 5 2" xfId="2228" xr:uid="{00000000-0005-0000-0000-000022040000}"/>
    <cellStyle name="Normal 5 2 3 2 6" xfId="1778" xr:uid="{00000000-0005-0000-0000-000023040000}"/>
    <cellStyle name="Normal 5 2 3 3" xfId="676" xr:uid="{00000000-0005-0000-0000-000024040000}"/>
    <cellStyle name="Normal 5 2 3 3 2" xfId="817" xr:uid="{00000000-0005-0000-0000-000025040000}"/>
    <cellStyle name="Normal 5 2 3 3 2 2" xfId="1663" xr:uid="{00000000-0005-0000-0000-000026040000}"/>
    <cellStyle name="Normal 5 2 3 3 2 2 2" xfId="2961" xr:uid="{00000000-0005-0000-0000-000027040000}"/>
    <cellStyle name="Normal 5 2 3 3 2 3" xfId="1248" xr:uid="{00000000-0005-0000-0000-000028040000}"/>
    <cellStyle name="Normal 5 2 3 3 2 3 2" xfId="2548" xr:uid="{00000000-0005-0000-0000-000029040000}"/>
    <cellStyle name="Normal 5 2 3 3 2 4" xfId="2135" xr:uid="{00000000-0005-0000-0000-00002A040000}"/>
    <cellStyle name="Normal 5 2 3 3 3" xfId="1528" xr:uid="{00000000-0005-0000-0000-00002B040000}"/>
    <cellStyle name="Normal 5 2 3 3 3 2" xfId="2826" xr:uid="{00000000-0005-0000-0000-00002C040000}"/>
    <cellStyle name="Normal 5 2 3 3 4" xfId="1113" xr:uid="{00000000-0005-0000-0000-00002D040000}"/>
    <cellStyle name="Normal 5 2 3 3 4 2" xfId="2413" xr:uid="{00000000-0005-0000-0000-00002E040000}"/>
    <cellStyle name="Normal 5 2 3 3 5" xfId="2000" xr:uid="{00000000-0005-0000-0000-00002F040000}"/>
    <cellStyle name="Normal 5 2 3 4" xfId="513" xr:uid="{00000000-0005-0000-0000-000030040000}"/>
    <cellStyle name="Normal 5 2 3 4 2" xfId="1439" xr:uid="{00000000-0005-0000-0000-000031040000}"/>
    <cellStyle name="Normal 5 2 3 4 2 2" xfId="2737" xr:uid="{00000000-0005-0000-0000-000032040000}"/>
    <cellStyle name="Normal 5 2 3 4 3" xfId="1024" xr:uid="{00000000-0005-0000-0000-000033040000}"/>
    <cellStyle name="Normal 5 2 3 4 3 2" xfId="2324" xr:uid="{00000000-0005-0000-0000-000034040000}"/>
    <cellStyle name="Normal 5 2 3 4 4" xfId="1900" xr:uid="{00000000-0005-0000-0000-000035040000}"/>
    <cellStyle name="Normal 5 2 3 5" xfId="727" xr:uid="{00000000-0005-0000-0000-000036040000}"/>
    <cellStyle name="Normal 5 2 3 5 2" xfId="1574" xr:uid="{00000000-0005-0000-0000-000037040000}"/>
    <cellStyle name="Normal 5 2 3 5 2 2" xfId="2872" xr:uid="{00000000-0005-0000-0000-000038040000}"/>
    <cellStyle name="Normal 5 2 3 5 3" xfId="1159" xr:uid="{00000000-0005-0000-0000-000039040000}"/>
    <cellStyle name="Normal 5 2 3 5 3 2" xfId="2459" xr:uid="{00000000-0005-0000-0000-00003A040000}"/>
    <cellStyle name="Normal 5 2 3 5 4" xfId="2046" xr:uid="{00000000-0005-0000-0000-00003B040000}"/>
    <cellStyle name="Normal 5 2 3 6" xfId="385" xr:uid="{00000000-0005-0000-0000-00003C040000}"/>
    <cellStyle name="Normal 5 2 3 6 2" xfId="1390" xr:uid="{00000000-0005-0000-0000-00003D040000}"/>
    <cellStyle name="Normal 5 2 3 6 2 2" xfId="2688" xr:uid="{00000000-0005-0000-0000-00003E040000}"/>
    <cellStyle name="Normal 5 2 3 6 3" xfId="975" xr:uid="{00000000-0005-0000-0000-00003F040000}"/>
    <cellStyle name="Normal 5 2 3 6 3 2" xfId="2275" xr:uid="{00000000-0005-0000-0000-000040040000}"/>
    <cellStyle name="Normal 5 2 3 6 4" xfId="1840" xr:uid="{00000000-0005-0000-0000-000041040000}"/>
    <cellStyle name="Normal 5 2 3 7" xfId="1302" xr:uid="{00000000-0005-0000-0000-000042040000}"/>
    <cellStyle name="Normal 5 2 3 7 2" xfId="2601" xr:uid="{00000000-0005-0000-0000-000043040000}"/>
    <cellStyle name="Normal 5 2 3 8" xfId="888" xr:uid="{00000000-0005-0000-0000-000044040000}"/>
    <cellStyle name="Normal 5 2 3 8 2" xfId="2188" xr:uid="{00000000-0005-0000-0000-000045040000}"/>
    <cellStyle name="Normal 5 2 3 9" xfId="1730" xr:uid="{00000000-0005-0000-0000-000046040000}"/>
    <cellStyle name="Normal 5 2 4" xfId="239" xr:uid="{00000000-0005-0000-0000-000047040000}"/>
    <cellStyle name="Normal 5 2 4 2" xfId="771" xr:uid="{00000000-0005-0000-0000-000048040000}"/>
    <cellStyle name="Normal 5 2 4 2 2" xfId="1618" xr:uid="{00000000-0005-0000-0000-000049040000}"/>
    <cellStyle name="Normal 5 2 4 2 2 2" xfId="2916" xr:uid="{00000000-0005-0000-0000-00004A040000}"/>
    <cellStyle name="Normal 5 2 4 2 3" xfId="1203" xr:uid="{00000000-0005-0000-0000-00004B040000}"/>
    <cellStyle name="Normal 5 2 4 2 3 2" xfId="2503" xr:uid="{00000000-0005-0000-0000-00004C040000}"/>
    <cellStyle name="Normal 5 2 4 2 4" xfId="2090" xr:uid="{00000000-0005-0000-0000-00004D040000}"/>
    <cellStyle name="Normal 5 2 4 3" xfId="602" xr:uid="{00000000-0005-0000-0000-00004E040000}"/>
    <cellStyle name="Normal 5 2 4 3 2" xfId="1483" xr:uid="{00000000-0005-0000-0000-00004F040000}"/>
    <cellStyle name="Normal 5 2 4 3 2 2" xfId="2781" xr:uid="{00000000-0005-0000-0000-000050040000}"/>
    <cellStyle name="Normal 5 2 4 3 3" xfId="1068" xr:uid="{00000000-0005-0000-0000-000051040000}"/>
    <cellStyle name="Normal 5 2 4 3 3 2" xfId="2368" xr:uid="{00000000-0005-0000-0000-000052040000}"/>
    <cellStyle name="Normal 5 2 4 3 4" xfId="1948" xr:uid="{00000000-0005-0000-0000-000053040000}"/>
    <cellStyle name="Normal 5 2 4 4" xfId="1344" xr:uid="{00000000-0005-0000-0000-000054040000}"/>
    <cellStyle name="Normal 5 2 4 4 2" xfId="2642" xr:uid="{00000000-0005-0000-0000-000055040000}"/>
    <cellStyle name="Normal 5 2 4 5" xfId="929" xr:uid="{00000000-0005-0000-0000-000056040000}"/>
    <cellStyle name="Normal 5 2 4 5 2" xfId="2229" xr:uid="{00000000-0005-0000-0000-000057040000}"/>
    <cellStyle name="Normal 5 2 4 6" xfId="1779" xr:uid="{00000000-0005-0000-0000-000058040000}"/>
    <cellStyle name="Normal 5 2 5" xfId="674" xr:uid="{00000000-0005-0000-0000-000059040000}"/>
    <cellStyle name="Normal 5 2 5 2" xfId="815" xr:uid="{00000000-0005-0000-0000-00005A040000}"/>
    <cellStyle name="Normal 5 2 5 2 2" xfId="1661" xr:uid="{00000000-0005-0000-0000-00005B040000}"/>
    <cellStyle name="Normal 5 2 5 2 2 2" xfId="2959" xr:uid="{00000000-0005-0000-0000-00005C040000}"/>
    <cellStyle name="Normal 5 2 5 2 3" xfId="1246" xr:uid="{00000000-0005-0000-0000-00005D040000}"/>
    <cellStyle name="Normal 5 2 5 2 3 2" xfId="2546" xr:uid="{00000000-0005-0000-0000-00005E040000}"/>
    <cellStyle name="Normal 5 2 5 2 4" xfId="2133" xr:uid="{00000000-0005-0000-0000-00005F040000}"/>
    <cellStyle name="Normal 5 2 5 3" xfId="1526" xr:uid="{00000000-0005-0000-0000-000060040000}"/>
    <cellStyle name="Normal 5 2 5 3 2" xfId="2824" xr:uid="{00000000-0005-0000-0000-000061040000}"/>
    <cellStyle name="Normal 5 2 5 4" xfId="1111" xr:uid="{00000000-0005-0000-0000-000062040000}"/>
    <cellStyle name="Normal 5 2 5 4 2" xfId="2411" xr:uid="{00000000-0005-0000-0000-000063040000}"/>
    <cellStyle name="Normal 5 2 5 5" xfId="1998" xr:uid="{00000000-0005-0000-0000-000064040000}"/>
    <cellStyle name="Normal 5 2 6" xfId="511" xr:uid="{00000000-0005-0000-0000-000065040000}"/>
    <cellStyle name="Normal 5 2 6 2" xfId="1437" xr:uid="{00000000-0005-0000-0000-000066040000}"/>
    <cellStyle name="Normal 5 2 6 2 2" xfId="2735" xr:uid="{00000000-0005-0000-0000-000067040000}"/>
    <cellStyle name="Normal 5 2 6 3" xfId="1022" xr:uid="{00000000-0005-0000-0000-000068040000}"/>
    <cellStyle name="Normal 5 2 6 3 2" xfId="2322" xr:uid="{00000000-0005-0000-0000-000069040000}"/>
    <cellStyle name="Normal 5 2 6 4" xfId="1898" xr:uid="{00000000-0005-0000-0000-00006A040000}"/>
    <cellStyle name="Normal 5 2 7" xfId="725" xr:uid="{00000000-0005-0000-0000-00006B040000}"/>
    <cellStyle name="Normal 5 2 7 2" xfId="1572" xr:uid="{00000000-0005-0000-0000-00006C040000}"/>
    <cellStyle name="Normal 5 2 7 2 2" xfId="2870" xr:uid="{00000000-0005-0000-0000-00006D040000}"/>
    <cellStyle name="Normal 5 2 7 3" xfId="1157" xr:uid="{00000000-0005-0000-0000-00006E040000}"/>
    <cellStyle name="Normal 5 2 7 3 2" xfId="2457" xr:uid="{00000000-0005-0000-0000-00006F040000}"/>
    <cellStyle name="Normal 5 2 7 4" xfId="2044" xr:uid="{00000000-0005-0000-0000-000070040000}"/>
    <cellStyle name="Normal 5 2 8" xfId="383" xr:uid="{00000000-0005-0000-0000-000071040000}"/>
    <cellStyle name="Normal 5 2 8 2" xfId="1388" xr:uid="{00000000-0005-0000-0000-000072040000}"/>
    <cellStyle name="Normal 5 2 8 2 2" xfId="2686" xr:uid="{00000000-0005-0000-0000-000073040000}"/>
    <cellStyle name="Normal 5 2 8 3" xfId="973" xr:uid="{00000000-0005-0000-0000-000074040000}"/>
    <cellStyle name="Normal 5 2 8 3 2" xfId="2273" xr:uid="{00000000-0005-0000-0000-000075040000}"/>
    <cellStyle name="Normal 5 2 8 4" xfId="1838" xr:uid="{00000000-0005-0000-0000-000076040000}"/>
    <cellStyle name="Normal 5 2 9" xfId="1300" xr:uid="{00000000-0005-0000-0000-000077040000}"/>
    <cellStyle name="Normal 5 2 9 2" xfId="2599" xr:uid="{00000000-0005-0000-0000-000078040000}"/>
    <cellStyle name="Normal 5 3" xfId="116" xr:uid="{00000000-0005-0000-0000-000079040000}"/>
    <cellStyle name="Normal 5 3 2" xfId="240" xr:uid="{00000000-0005-0000-0000-00007A040000}"/>
    <cellStyle name="Normal 5 3 2 2" xfId="774" xr:uid="{00000000-0005-0000-0000-00007B040000}"/>
    <cellStyle name="Normal 5 3 2 2 2" xfId="1621" xr:uid="{00000000-0005-0000-0000-00007C040000}"/>
    <cellStyle name="Normal 5 3 2 2 2 2" xfId="2919" xr:uid="{00000000-0005-0000-0000-00007D040000}"/>
    <cellStyle name="Normal 5 3 2 2 3" xfId="1206" xr:uid="{00000000-0005-0000-0000-00007E040000}"/>
    <cellStyle name="Normal 5 3 2 2 3 2" xfId="2506" xr:uid="{00000000-0005-0000-0000-00007F040000}"/>
    <cellStyle name="Normal 5 3 2 2 4" xfId="2093" xr:uid="{00000000-0005-0000-0000-000080040000}"/>
    <cellStyle name="Normal 5 3 2 3" xfId="605" xr:uid="{00000000-0005-0000-0000-000081040000}"/>
    <cellStyle name="Normal 5 3 2 3 2" xfId="1486" xr:uid="{00000000-0005-0000-0000-000082040000}"/>
    <cellStyle name="Normal 5 3 2 3 2 2" xfId="2784" xr:uid="{00000000-0005-0000-0000-000083040000}"/>
    <cellStyle name="Normal 5 3 2 3 3" xfId="1071" xr:uid="{00000000-0005-0000-0000-000084040000}"/>
    <cellStyle name="Normal 5 3 2 3 3 2" xfId="2371" xr:uid="{00000000-0005-0000-0000-000085040000}"/>
    <cellStyle name="Normal 5 3 2 3 4" xfId="1951" xr:uid="{00000000-0005-0000-0000-000086040000}"/>
    <cellStyle name="Normal 5 3 2 4" xfId="1345" xr:uid="{00000000-0005-0000-0000-000087040000}"/>
    <cellStyle name="Normal 5 3 2 4 2" xfId="2643" xr:uid="{00000000-0005-0000-0000-000088040000}"/>
    <cellStyle name="Normal 5 3 2 5" xfId="930" xr:uid="{00000000-0005-0000-0000-000089040000}"/>
    <cellStyle name="Normal 5 3 2 5 2" xfId="2230" xr:uid="{00000000-0005-0000-0000-00008A040000}"/>
    <cellStyle name="Normal 5 3 2 6" xfId="1780" xr:uid="{00000000-0005-0000-0000-00008B040000}"/>
    <cellStyle name="Normal 5 3 3" xfId="677" xr:uid="{00000000-0005-0000-0000-00008C040000}"/>
    <cellStyle name="Normal 5 3 3 2" xfId="818" xr:uid="{00000000-0005-0000-0000-00008D040000}"/>
    <cellStyle name="Normal 5 3 3 2 2" xfId="1664" xr:uid="{00000000-0005-0000-0000-00008E040000}"/>
    <cellStyle name="Normal 5 3 3 2 2 2" xfId="2962" xr:uid="{00000000-0005-0000-0000-00008F040000}"/>
    <cellStyle name="Normal 5 3 3 2 3" xfId="1249" xr:uid="{00000000-0005-0000-0000-000090040000}"/>
    <cellStyle name="Normal 5 3 3 2 3 2" xfId="2549" xr:uid="{00000000-0005-0000-0000-000091040000}"/>
    <cellStyle name="Normal 5 3 3 2 4" xfId="2136" xr:uid="{00000000-0005-0000-0000-000092040000}"/>
    <cellStyle name="Normal 5 3 3 3" xfId="1529" xr:uid="{00000000-0005-0000-0000-000093040000}"/>
    <cellStyle name="Normal 5 3 3 3 2" xfId="2827" xr:uid="{00000000-0005-0000-0000-000094040000}"/>
    <cellStyle name="Normal 5 3 3 4" xfId="1114" xr:uid="{00000000-0005-0000-0000-000095040000}"/>
    <cellStyle name="Normal 5 3 3 4 2" xfId="2414" xr:uid="{00000000-0005-0000-0000-000096040000}"/>
    <cellStyle name="Normal 5 3 3 5" xfId="2001" xr:uid="{00000000-0005-0000-0000-000097040000}"/>
    <cellStyle name="Normal 5 3 4" xfId="514" xr:uid="{00000000-0005-0000-0000-000098040000}"/>
    <cellStyle name="Normal 5 3 4 2" xfId="1440" xr:uid="{00000000-0005-0000-0000-000099040000}"/>
    <cellStyle name="Normal 5 3 4 2 2" xfId="2738" xr:uid="{00000000-0005-0000-0000-00009A040000}"/>
    <cellStyle name="Normal 5 3 4 3" xfId="1025" xr:uid="{00000000-0005-0000-0000-00009B040000}"/>
    <cellStyle name="Normal 5 3 4 3 2" xfId="2325" xr:uid="{00000000-0005-0000-0000-00009C040000}"/>
    <cellStyle name="Normal 5 3 4 4" xfId="1901" xr:uid="{00000000-0005-0000-0000-00009D040000}"/>
    <cellStyle name="Normal 5 3 5" xfId="728" xr:uid="{00000000-0005-0000-0000-00009E040000}"/>
    <cellStyle name="Normal 5 3 5 2" xfId="1575" xr:uid="{00000000-0005-0000-0000-00009F040000}"/>
    <cellStyle name="Normal 5 3 5 2 2" xfId="2873" xr:uid="{00000000-0005-0000-0000-0000A0040000}"/>
    <cellStyle name="Normal 5 3 5 3" xfId="1160" xr:uid="{00000000-0005-0000-0000-0000A1040000}"/>
    <cellStyle name="Normal 5 3 5 3 2" xfId="2460" xr:uid="{00000000-0005-0000-0000-0000A2040000}"/>
    <cellStyle name="Normal 5 3 5 4" xfId="2047" xr:uid="{00000000-0005-0000-0000-0000A3040000}"/>
    <cellStyle name="Normal 5 3 6" xfId="386" xr:uid="{00000000-0005-0000-0000-0000A4040000}"/>
    <cellStyle name="Normal 5 3 6 2" xfId="1391" xr:uid="{00000000-0005-0000-0000-0000A5040000}"/>
    <cellStyle name="Normal 5 3 6 2 2" xfId="2689" xr:uid="{00000000-0005-0000-0000-0000A6040000}"/>
    <cellStyle name="Normal 5 3 6 3" xfId="976" xr:uid="{00000000-0005-0000-0000-0000A7040000}"/>
    <cellStyle name="Normal 5 3 6 3 2" xfId="2276" xr:uid="{00000000-0005-0000-0000-0000A8040000}"/>
    <cellStyle name="Normal 5 3 6 4" xfId="1841" xr:uid="{00000000-0005-0000-0000-0000A9040000}"/>
    <cellStyle name="Normal 5 3 7" xfId="1303" xr:uid="{00000000-0005-0000-0000-0000AA040000}"/>
    <cellStyle name="Normal 5 3 7 2" xfId="2602" xr:uid="{00000000-0005-0000-0000-0000AB040000}"/>
    <cellStyle name="Normal 5 3 8" xfId="889" xr:uid="{00000000-0005-0000-0000-0000AC040000}"/>
    <cellStyle name="Normal 5 3 8 2" xfId="2189" xr:uid="{00000000-0005-0000-0000-0000AD040000}"/>
    <cellStyle name="Normal 5 3 9" xfId="1731" xr:uid="{00000000-0005-0000-0000-0000AE040000}"/>
    <cellStyle name="Normal 5 4" xfId="117" xr:uid="{00000000-0005-0000-0000-0000AF040000}"/>
    <cellStyle name="Normal 5 4 2" xfId="241" xr:uid="{00000000-0005-0000-0000-0000B0040000}"/>
    <cellStyle name="Normal 5 4 2 2" xfId="775" xr:uid="{00000000-0005-0000-0000-0000B1040000}"/>
    <cellStyle name="Normal 5 4 2 2 2" xfId="1622" xr:uid="{00000000-0005-0000-0000-0000B2040000}"/>
    <cellStyle name="Normal 5 4 2 2 2 2" xfId="2920" xr:uid="{00000000-0005-0000-0000-0000B3040000}"/>
    <cellStyle name="Normal 5 4 2 2 3" xfId="1207" xr:uid="{00000000-0005-0000-0000-0000B4040000}"/>
    <cellStyle name="Normal 5 4 2 2 3 2" xfId="2507" xr:uid="{00000000-0005-0000-0000-0000B5040000}"/>
    <cellStyle name="Normal 5 4 2 2 4" xfId="2094" xr:uid="{00000000-0005-0000-0000-0000B6040000}"/>
    <cellStyle name="Normal 5 4 2 3" xfId="606" xr:uid="{00000000-0005-0000-0000-0000B7040000}"/>
    <cellStyle name="Normal 5 4 2 3 2" xfId="1487" xr:uid="{00000000-0005-0000-0000-0000B8040000}"/>
    <cellStyle name="Normal 5 4 2 3 2 2" xfId="2785" xr:uid="{00000000-0005-0000-0000-0000B9040000}"/>
    <cellStyle name="Normal 5 4 2 3 3" xfId="1072" xr:uid="{00000000-0005-0000-0000-0000BA040000}"/>
    <cellStyle name="Normal 5 4 2 3 3 2" xfId="2372" xr:uid="{00000000-0005-0000-0000-0000BB040000}"/>
    <cellStyle name="Normal 5 4 2 3 4" xfId="1952" xr:uid="{00000000-0005-0000-0000-0000BC040000}"/>
    <cellStyle name="Normal 5 4 2 4" xfId="1346" xr:uid="{00000000-0005-0000-0000-0000BD040000}"/>
    <cellStyle name="Normal 5 4 2 4 2" xfId="2644" xr:uid="{00000000-0005-0000-0000-0000BE040000}"/>
    <cellStyle name="Normal 5 4 2 5" xfId="931" xr:uid="{00000000-0005-0000-0000-0000BF040000}"/>
    <cellStyle name="Normal 5 4 2 5 2" xfId="2231" xr:uid="{00000000-0005-0000-0000-0000C0040000}"/>
    <cellStyle name="Normal 5 4 2 6" xfId="1781" xr:uid="{00000000-0005-0000-0000-0000C1040000}"/>
    <cellStyle name="Normal 5 4 3" xfId="678" xr:uid="{00000000-0005-0000-0000-0000C2040000}"/>
    <cellStyle name="Normal 5 4 3 2" xfId="819" xr:uid="{00000000-0005-0000-0000-0000C3040000}"/>
    <cellStyle name="Normal 5 4 3 2 2" xfId="1665" xr:uid="{00000000-0005-0000-0000-0000C4040000}"/>
    <cellStyle name="Normal 5 4 3 2 2 2" xfId="2963" xr:uid="{00000000-0005-0000-0000-0000C5040000}"/>
    <cellStyle name="Normal 5 4 3 2 3" xfId="1250" xr:uid="{00000000-0005-0000-0000-0000C6040000}"/>
    <cellStyle name="Normal 5 4 3 2 3 2" xfId="2550" xr:uid="{00000000-0005-0000-0000-0000C7040000}"/>
    <cellStyle name="Normal 5 4 3 2 4" xfId="2137" xr:uid="{00000000-0005-0000-0000-0000C8040000}"/>
    <cellStyle name="Normal 5 4 3 3" xfId="1530" xr:uid="{00000000-0005-0000-0000-0000C9040000}"/>
    <cellStyle name="Normal 5 4 3 3 2" xfId="2828" xr:uid="{00000000-0005-0000-0000-0000CA040000}"/>
    <cellStyle name="Normal 5 4 3 4" xfId="1115" xr:uid="{00000000-0005-0000-0000-0000CB040000}"/>
    <cellStyle name="Normal 5 4 3 4 2" xfId="2415" xr:uid="{00000000-0005-0000-0000-0000CC040000}"/>
    <cellStyle name="Normal 5 4 3 5" xfId="2002" xr:uid="{00000000-0005-0000-0000-0000CD040000}"/>
    <cellStyle name="Normal 5 4 4" xfId="515" xr:uid="{00000000-0005-0000-0000-0000CE040000}"/>
    <cellStyle name="Normal 5 4 4 2" xfId="1441" xr:uid="{00000000-0005-0000-0000-0000CF040000}"/>
    <cellStyle name="Normal 5 4 4 2 2" xfId="2739" xr:uid="{00000000-0005-0000-0000-0000D0040000}"/>
    <cellStyle name="Normal 5 4 4 3" xfId="1026" xr:uid="{00000000-0005-0000-0000-0000D1040000}"/>
    <cellStyle name="Normal 5 4 4 3 2" xfId="2326" xr:uid="{00000000-0005-0000-0000-0000D2040000}"/>
    <cellStyle name="Normal 5 4 4 4" xfId="1902" xr:uid="{00000000-0005-0000-0000-0000D3040000}"/>
    <cellStyle name="Normal 5 4 5" xfId="729" xr:uid="{00000000-0005-0000-0000-0000D4040000}"/>
    <cellStyle name="Normal 5 4 5 2" xfId="1576" xr:uid="{00000000-0005-0000-0000-0000D5040000}"/>
    <cellStyle name="Normal 5 4 5 2 2" xfId="2874" xr:uid="{00000000-0005-0000-0000-0000D6040000}"/>
    <cellStyle name="Normal 5 4 5 3" xfId="1161" xr:uid="{00000000-0005-0000-0000-0000D7040000}"/>
    <cellStyle name="Normal 5 4 5 3 2" xfId="2461" xr:uid="{00000000-0005-0000-0000-0000D8040000}"/>
    <cellStyle name="Normal 5 4 5 4" xfId="2048" xr:uid="{00000000-0005-0000-0000-0000D9040000}"/>
    <cellStyle name="Normal 5 4 6" xfId="387" xr:uid="{00000000-0005-0000-0000-0000DA040000}"/>
    <cellStyle name="Normal 5 4 6 2" xfId="1392" xr:uid="{00000000-0005-0000-0000-0000DB040000}"/>
    <cellStyle name="Normal 5 4 6 2 2" xfId="2690" xr:uid="{00000000-0005-0000-0000-0000DC040000}"/>
    <cellStyle name="Normal 5 4 6 3" xfId="977" xr:uid="{00000000-0005-0000-0000-0000DD040000}"/>
    <cellStyle name="Normal 5 4 6 3 2" xfId="2277" xr:uid="{00000000-0005-0000-0000-0000DE040000}"/>
    <cellStyle name="Normal 5 4 6 4" xfId="1842" xr:uid="{00000000-0005-0000-0000-0000DF040000}"/>
    <cellStyle name="Normal 5 4 7" xfId="1304" xr:uid="{00000000-0005-0000-0000-0000E0040000}"/>
    <cellStyle name="Normal 5 4 7 2" xfId="2603" xr:uid="{00000000-0005-0000-0000-0000E1040000}"/>
    <cellStyle name="Normal 5 4 8" xfId="890" xr:uid="{00000000-0005-0000-0000-0000E2040000}"/>
    <cellStyle name="Normal 5 4 8 2" xfId="2190" xr:uid="{00000000-0005-0000-0000-0000E3040000}"/>
    <cellStyle name="Normal 5 4 9" xfId="1732" xr:uid="{00000000-0005-0000-0000-0000E4040000}"/>
    <cellStyle name="Normal 5 5" xfId="242" xr:uid="{00000000-0005-0000-0000-0000E5040000}"/>
    <cellStyle name="Normal 5 5 2" xfId="770" xr:uid="{00000000-0005-0000-0000-0000E6040000}"/>
    <cellStyle name="Normal 5 5 2 2" xfId="1617" xr:uid="{00000000-0005-0000-0000-0000E7040000}"/>
    <cellStyle name="Normal 5 5 2 2 2" xfId="2915" xr:uid="{00000000-0005-0000-0000-0000E8040000}"/>
    <cellStyle name="Normal 5 5 2 3" xfId="1202" xr:uid="{00000000-0005-0000-0000-0000E9040000}"/>
    <cellStyle name="Normal 5 5 2 3 2" xfId="2502" xr:uid="{00000000-0005-0000-0000-0000EA040000}"/>
    <cellStyle name="Normal 5 5 2 4" xfId="2089" xr:uid="{00000000-0005-0000-0000-0000EB040000}"/>
    <cellStyle name="Normal 5 5 3" xfId="601" xr:uid="{00000000-0005-0000-0000-0000EC040000}"/>
    <cellStyle name="Normal 5 5 3 2" xfId="1482" xr:uid="{00000000-0005-0000-0000-0000ED040000}"/>
    <cellStyle name="Normal 5 5 3 2 2" xfId="2780" xr:uid="{00000000-0005-0000-0000-0000EE040000}"/>
    <cellStyle name="Normal 5 5 3 3" xfId="1067" xr:uid="{00000000-0005-0000-0000-0000EF040000}"/>
    <cellStyle name="Normal 5 5 3 3 2" xfId="2367" xr:uid="{00000000-0005-0000-0000-0000F0040000}"/>
    <cellStyle name="Normal 5 5 3 4" xfId="1947" xr:uid="{00000000-0005-0000-0000-0000F1040000}"/>
    <cellStyle name="Normal 5 5 4" xfId="1347" xr:uid="{00000000-0005-0000-0000-0000F2040000}"/>
    <cellStyle name="Normal 5 5 4 2" xfId="2645" xr:uid="{00000000-0005-0000-0000-0000F3040000}"/>
    <cellStyle name="Normal 5 5 5" xfId="932" xr:uid="{00000000-0005-0000-0000-0000F4040000}"/>
    <cellStyle name="Normal 5 5 5 2" xfId="2232" xr:uid="{00000000-0005-0000-0000-0000F5040000}"/>
    <cellStyle name="Normal 5 5 6" xfId="1782" xr:uid="{00000000-0005-0000-0000-0000F6040000}"/>
    <cellStyle name="Normal 5 6" xfId="673" xr:uid="{00000000-0005-0000-0000-0000F7040000}"/>
    <cellStyle name="Normal 5 6 2" xfId="814" xr:uid="{00000000-0005-0000-0000-0000F8040000}"/>
    <cellStyle name="Normal 5 6 2 2" xfId="1660" xr:uid="{00000000-0005-0000-0000-0000F9040000}"/>
    <cellStyle name="Normal 5 6 2 2 2" xfId="2958" xr:uid="{00000000-0005-0000-0000-0000FA040000}"/>
    <cellStyle name="Normal 5 6 2 3" xfId="1245" xr:uid="{00000000-0005-0000-0000-0000FB040000}"/>
    <cellStyle name="Normal 5 6 2 3 2" xfId="2545" xr:uid="{00000000-0005-0000-0000-0000FC040000}"/>
    <cellStyle name="Normal 5 6 2 4" xfId="2132" xr:uid="{00000000-0005-0000-0000-0000FD040000}"/>
    <cellStyle name="Normal 5 6 3" xfId="1525" xr:uid="{00000000-0005-0000-0000-0000FE040000}"/>
    <cellStyle name="Normal 5 6 3 2" xfId="2823" xr:uid="{00000000-0005-0000-0000-0000FF040000}"/>
    <cellStyle name="Normal 5 6 4" xfId="1110" xr:uid="{00000000-0005-0000-0000-000000050000}"/>
    <cellStyle name="Normal 5 6 4 2" xfId="2410" xr:uid="{00000000-0005-0000-0000-000001050000}"/>
    <cellStyle name="Normal 5 6 5" xfId="1997" xr:uid="{00000000-0005-0000-0000-000002050000}"/>
    <cellStyle name="Normal 5 7" xfId="510" xr:uid="{00000000-0005-0000-0000-000003050000}"/>
    <cellStyle name="Normal 5 7 2" xfId="1436" xr:uid="{00000000-0005-0000-0000-000004050000}"/>
    <cellStyle name="Normal 5 7 2 2" xfId="2734" xr:uid="{00000000-0005-0000-0000-000005050000}"/>
    <cellStyle name="Normal 5 7 3" xfId="1021" xr:uid="{00000000-0005-0000-0000-000006050000}"/>
    <cellStyle name="Normal 5 7 3 2" xfId="2321" xr:uid="{00000000-0005-0000-0000-000007050000}"/>
    <cellStyle name="Normal 5 7 4" xfId="1897" xr:uid="{00000000-0005-0000-0000-000008050000}"/>
    <cellStyle name="Normal 5 8" xfId="724" xr:uid="{00000000-0005-0000-0000-000009050000}"/>
    <cellStyle name="Normal 5 8 2" xfId="1571" xr:uid="{00000000-0005-0000-0000-00000A050000}"/>
    <cellStyle name="Normal 5 8 2 2" xfId="2869" xr:uid="{00000000-0005-0000-0000-00000B050000}"/>
    <cellStyle name="Normal 5 8 3" xfId="1156" xr:uid="{00000000-0005-0000-0000-00000C050000}"/>
    <cellStyle name="Normal 5 8 3 2" xfId="2456" xr:uid="{00000000-0005-0000-0000-00000D050000}"/>
    <cellStyle name="Normal 5 8 4" xfId="2043" xr:uid="{00000000-0005-0000-0000-00000E050000}"/>
    <cellStyle name="Normal 5 9" xfId="382" xr:uid="{00000000-0005-0000-0000-00000F050000}"/>
    <cellStyle name="Normal 5 9 2" xfId="1387" xr:uid="{00000000-0005-0000-0000-000010050000}"/>
    <cellStyle name="Normal 5 9 2 2" xfId="2685" xr:uid="{00000000-0005-0000-0000-000011050000}"/>
    <cellStyle name="Normal 5 9 3" xfId="972" xr:uid="{00000000-0005-0000-0000-000012050000}"/>
    <cellStyle name="Normal 5 9 3 2" xfId="2272" xr:uid="{00000000-0005-0000-0000-000013050000}"/>
    <cellStyle name="Normal 5 9 4" xfId="1837" xr:uid="{00000000-0005-0000-0000-000014050000}"/>
    <cellStyle name="Normal 50" xfId="118" xr:uid="{00000000-0005-0000-0000-000015050000}"/>
    <cellStyle name="Normal 50 2" xfId="243" xr:uid="{00000000-0005-0000-0000-000016050000}"/>
    <cellStyle name="Normal 50 2 2" xfId="607" xr:uid="{00000000-0005-0000-0000-000017050000}"/>
    <cellStyle name="Normal 50 3" xfId="471" xr:uid="{00000000-0005-0000-0000-000018050000}"/>
    <cellStyle name="Normal 50 4" xfId="340" xr:uid="{00000000-0005-0000-0000-000019050000}"/>
    <cellStyle name="Normal 51" xfId="119" xr:uid="{00000000-0005-0000-0000-00001A050000}"/>
    <cellStyle name="Normal 51 2" xfId="244" xr:uid="{00000000-0005-0000-0000-00001B050000}"/>
    <cellStyle name="Normal 51 2 2" xfId="608" xr:uid="{00000000-0005-0000-0000-00001C050000}"/>
    <cellStyle name="Normal 51 3" xfId="472" xr:uid="{00000000-0005-0000-0000-00001D050000}"/>
    <cellStyle name="Normal 51 4" xfId="341" xr:uid="{00000000-0005-0000-0000-00001E050000}"/>
    <cellStyle name="Normal 52" xfId="120" xr:uid="{00000000-0005-0000-0000-00001F050000}"/>
    <cellStyle name="Normal 52 2" xfId="245" xr:uid="{00000000-0005-0000-0000-000020050000}"/>
    <cellStyle name="Normal 52 2 2" xfId="609" xr:uid="{00000000-0005-0000-0000-000021050000}"/>
    <cellStyle name="Normal 52 3" xfId="473" xr:uid="{00000000-0005-0000-0000-000022050000}"/>
    <cellStyle name="Normal 52 4" xfId="342" xr:uid="{00000000-0005-0000-0000-000023050000}"/>
    <cellStyle name="Normal 53" xfId="121" xr:uid="{00000000-0005-0000-0000-000024050000}"/>
    <cellStyle name="Normal 53 2" xfId="246" xr:uid="{00000000-0005-0000-0000-000025050000}"/>
    <cellStyle name="Normal 53 2 2" xfId="610" xr:uid="{00000000-0005-0000-0000-000026050000}"/>
    <cellStyle name="Normal 53 3" xfId="475" xr:uid="{00000000-0005-0000-0000-000027050000}"/>
    <cellStyle name="Normal 53 4" xfId="344" xr:uid="{00000000-0005-0000-0000-000028050000}"/>
    <cellStyle name="Normal 54" xfId="122" xr:uid="{00000000-0005-0000-0000-000029050000}"/>
    <cellStyle name="Normal 54 2" xfId="247" xr:uid="{00000000-0005-0000-0000-00002A050000}"/>
    <cellStyle name="Normal 54 2 2" xfId="611" xr:uid="{00000000-0005-0000-0000-00002B050000}"/>
    <cellStyle name="Normal 54 3" xfId="478" xr:uid="{00000000-0005-0000-0000-00002C050000}"/>
    <cellStyle name="Normal 54 4" xfId="347" xr:uid="{00000000-0005-0000-0000-00002D050000}"/>
    <cellStyle name="Normal 55" xfId="123" xr:uid="{00000000-0005-0000-0000-00002E050000}"/>
    <cellStyle name="Normal 55 2" xfId="248" xr:uid="{00000000-0005-0000-0000-00002F050000}"/>
    <cellStyle name="Normal 55 2 2" xfId="612" xr:uid="{00000000-0005-0000-0000-000030050000}"/>
    <cellStyle name="Normal 55 3" xfId="480" xr:uid="{00000000-0005-0000-0000-000031050000}"/>
    <cellStyle name="Normal 55 4" xfId="349" xr:uid="{00000000-0005-0000-0000-000032050000}"/>
    <cellStyle name="Normal 56" xfId="124" xr:uid="{00000000-0005-0000-0000-000033050000}"/>
    <cellStyle name="Normal 56 2" xfId="249" xr:uid="{00000000-0005-0000-0000-000034050000}"/>
    <cellStyle name="Normal 56 2 2" xfId="613" xr:uid="{00000000-0005-0000-0000-000035050000}"/>
    <cellStyle name="Normal 56 3" xfId="482" xr:uid="{00000000-0005-0000-0000-000036050000}"/>
    <cellStyle name="Normal 56 4" xfId="351" xr:uid="{00000000-0005-0000-0000-000037050000}"/>
    <cellStyle name="Normal 57" xfId="125" xr:uid="{00000000-0005-0000-0000-000038050000}"/>
    <cellStyle name="Normal 57 2" xfId="250" xr:uid="{00000000-0005-0000-0000-000039050000}"/>
    <cellStyle name="Normal 57 2 2" xfId="614" xr:uid="{00000000-0005-0000-0000-00003A050000}"/>
    <cellStyle name="Normal 57 3" xfId="484" xr:uid="{00000000-0005-0000-0000-00003B050000}"/>
    <cellStyle name="Normal 57 4" xfId="353" xr:uid="{00000000-0005-0000-0000-00003C050000}"/>
    <cellStyle name="Normal 58" xfId="126" xr:uid="{00000000-0005-0000-0000-00003D050000}"/>
    <cellStyle name="Normal 58 2" xfId="251" xr:uid="{00000000-0005-0000-0000-00003E050000}"/>
    <cellStyle name="Normal 58 2 2" xfId="615" xr:uid="{00000000-0005-0000-0000-00003F050000}"/>
    <cellStyle name="Normal 58 3" xfId="486" xr:uid="{00000000-0005-0000-0000-000040050000}"/>
    <cellStyle name="Normal 58 4" xfId="355" xr:uid="{00000000-0005-0000-0000-000041050000}"/>
    <cellStyle name="Normal 59" xfId="127" xr:uid="{00000000-0005-0000-0000-000042050000}"/>
    <cellStyle name="Normal 59 2" xfId="252" xr:uid="{00000000-0005-0000-0000-000043050000}"/>
    <cellStyle name="Normal 59 2 2" xfId="616" xr:uid="{00000000-0005-0000-0000-000044050000}"/>
    <cellStyle name="Normal 59 3" xfId="487" xr:uid="{00000000-0005-0000-0000-000045050000}"/>
    <cellStyle name="Normal 59 4" xfId="356" xr:uid="{00000000-0005-0000-0000-000046050000}"/>
    <cellStyle name="Normal 6" xfId="14" xr:uid="{00000000-0005-0000-0000-000047050000}"/>
    <cellStyle name="Normal 6 10" xfId="313" xr:uid="{00000000-0005-0000-0000-000048050000}"/>
    <cellStyle name="Normal 6 10 2" xfId="1374" xr:uid="{00000000-0005-0000-0000-000049050000}"/>
    <cellStyle name="Normal 6 10 2 2" xfId="2672" xr:uid="{00000000-0005-0000-0000-00004A050000}"/>
    <cellStyle name="Normal 6 10 3" xfId="959" xr:uid="{00000000-0005-0000-0000-00004B050000}"/>
    <cellStyle name="Normal 6 10 3 2" xfId="2259" xr:uid="{00000000-0005-0000-0000-00004C050000}"/>
    <cellStyle name="Normal 6 10 4" xfId="1823" xr:uid="{00000000-0005-0000-0000-00004D050000}"/>
    <cellStyle name="Normal 6 11" xfId="1282" xr:uid="{00000000-0005-0000-0000-00004E050000}"/>
    <cellStyle name="Normal 6 11 2" xfId="2581" xr:uid="{00000000-0005-0000-0000-00004F050000}"/>
    <cellStyle name="Normal 6 12" xfId="868" xr:uid="{00000000-0005-0000-0000-000050050000}"/>
    <cellStyle name="Normal 6 12 2" xfId="2168" xr:uid="{00000000-0005-0000-0000-000051050000}"/>
    <cellStyle name="Normal 6 13" xfId="1700" xr:uid="{00000000-0005-0000-0000-000052050000}"/>
    <cellStyle name="Normal 6 2" xfId="128" xr:uid="{00000000-0005-0000-0000-000053050000}"/>
    <cellStyle name="Normal 6 2 10" xfId="1305" xr:uid="{00000000-0005-0000-0000-000054050000}"/>
    <cellStyle name="Normal 6 2 10 2" xfId="2604" xr:uid="{00000000-0005-0000-0000-000055050000}"/>
    <cellStyle name="Normal 6 2 11" xfId="891" xr:uid="{00000000-0005-0000-0000-000056050000}"/>
    <cellStyle name="Normal 6 2 11 2" xfId="2191" xr:uid="{00000000-0005-0000-0000-000057050000}"/>
    <cellStyle name="Normal 6 2 12" xfId="1733" xr:uid="{00000000-0005-0000-0000-000058050000}"/>
    <cellStyle name="Normal 6 2 2" xfId="129" xr:uid="{00000000-0005-0000-0000-000059050000}"/>
    <cellStyle name="Normal 6 2 2 10" xfId="892" xr:uid="{00000000-0005-0000-0000-00005A050000}"/>
    <cellStyle name="Normal 6 2 2 10 2" xfId="2192" xr:uid="{00000000-0005-0000-0000-00005B050000}"/>
    <cellStyle name="Normal 6 2 2 11" xfId="1734" xr:uid="{00000000-0005-0000-0000-00005C050000}"/>
    <cellStyle name="Normal 6 2 2 2" xfId="130" xr:uid="{00000000-0005-0000-0000-00005D050000}"/>
    <cellStyle name="Normal 6 2 2 2 2" xfId="253" xr:uid="{00000000-0005-0000-0000-00005E050000}"/>
    <cellStyle name="Normal 6 2 2 2 2 2" xfId="779" xr:uid="{00000000-0005-0000-0000-00005F050000}"/>
    <cellStyle name="Normal 6 2 2 2 2 2 2" xfId="1626" xr:uid="{00000000-0005-0000-0000-000060050000}"/>
    <cellStyle name="Normal 6 2 2 2 2 2 2 2" xfId="2924" xr:uid="{00000000-0005-0000-0000-000061050000}"/>
    <cellStyle name="Normal 6 2 2 2 2 2 3" xfId="1211" xr:uid="{00000000-0005-0000-0000-000062050000}"/>
    <cellStyle name="Normal 6 2 2 2 2 2 3 2" xfId="2511" xr:uid="{00000000-0005-0000-0000-000063050000}"/>
    <cellStyle name="Normal 6 2 2 2 2 2 4" xfId="2098" xr:uid="{00000000-0005-0000-0000-000064050000}"/>
    <cellStyle name="Normal 6 2 2 2 2 3" xfId="620" xr:uid="{00000000-0005-0000-0000-000065050000}"/>
    <cellStyle name="Normal 6 2 2 2 2 3 2" xfId="1491" xr:uid="{00000000-0005-0000-0000-000066050000}"/>
    <cellStyle name="Normal 6 2 2 2 2 3 2 2" xfId="2789" xr:uid="{00000000-0005-0000-0000-000067050000}"/>
    <cellStyle name="Normal 6 2 2 2 2 3 3" xfId="1076" xr:uid="{00000000-0005-0000-0000-000068050000}"/>
    <cellStyle name="Normal 6 2 2 2 2 3 3 2" xfId="2376" xr:uid="{00000000-0005-0000-0000-000069050000}"/>
    <cellStyle name="Normal 6 2 2 2 2 3 4" xfId="1956" xr:uid="{00000000-0005-0000-0000-00006A050000}"/>
    <cellStyle name="Normal 6 2 2 2 2 4" xfId="1348" xr:uid="{00000000-0005-0000-0000-00006B050000}"/>
    <cellStyle name="Normal 6 2 2 2 2 4 2" xfId="2646" xr:uid="{00000000-0005-0000-0000-00006C050000}"/>
    <cellStyle name="Normal 6 2 2 2 2 5" xfId="933" xr:uid="{00000000-0005-0000-0000-00006D050000}"/>
    <cellStyle name="Normal 6 2 2 2 2 5 2" xfId="2233" xr:uid="{00000000-0005-0000-0000-00006E050000}"/>
    <cellStyle name="Normal 6 2 2 2 2 6" xfId="1783" xr:uid="{00000000-0005-0000-0000-00006F050000}"/>
    <cellStyle name="Normal 6 2 2 2 3" xfId="681" xr:uid="{00000000-0005-0000-0000-000070050000}"/>
    <cellStyle name="Normal 6 2 2 2 3 2" xfId="822" xr:uid="{00000000-0005-0000-0000-000071050000}"/>
    <cellStyle name="Normal 6 2 2 2 3 2 2" xfId="1668" xr:uid="{00000000-0005-0000-0000-000072050000}"/>
    <cellStyle name="Normal 6 2 2 2 3 2 2 2" xfId="2966" xr:uid="{00000000-0005-0000-0000-000073050000}"/>
    <cellStyle name="Normal 6 2 2 2 3 2 3" xfId="1253" xr:uid="{00000000-0005-0000-0000-000074050000}"/>
    <cellStyle name="Normal 6 2 2 2 3 2 3 2" xfId="2553" xr:uid="{00000000-0005-0000-0000-000075050000}"/>
    <cellStyle name="Normal 6 2 2 2 3 2 4" xfId="2140" xr:uid="{00000000-0005-0000-0000-000076050000}"/>
    <cellStyle name="Normal 6 2 2 2 3 3" xfId="1533" xr:uid="{00000000-0005-0000-0000-000077050000}"/>
    <cellStyle name="Normal 6 2 2 2 3 3 2" xfId="2831" xr:uid="{00000000-0005-0000-0000-000078050000}"/>
    <cellStyle name="Normal 6 2 2 2 3 4" xfId="1118" xr:uid="{00000000-0005-0000-0000-000079050000}"/>
    <cellStyle name="Normal 6 2 2 2 3 4 2" xfId="2418" xr:uid="{00000000-0005-0000-0000-00007A050000}"/>
    <cellStyle name="Normal 6 2 2 2 3 5" xfId="2005" xr:uid="{00000000-0005-0000-0000-00007B050000}"/>
    <cellStyle name="Normal 6 2 2 2 4" xfId="518" xr:uid="{00000000-0005-0000-0000-00007C050000}"/>
    <cellStyle name="Normal 6 2 2 2 4 2" xfId="1444" xr:uid="{00000000-0005-0000-0000-00007D050000}"/>
    <cellStyle name="Normal 6 2 2 2 4 2 2" xfId="2742" xr:uid="{00000000-0005-0000-0000-00007E050000}"/>
    <cellStyle name="Normal 6 2 2 2 4 3" xfId="1029" xr:uid="{00000000-0005-0000-0000-00007F050000}"/>
    <cellStyle name="Normal 6 2 2 2 4 3 2" xfId="2329" xr:uid="{00000000-0005-0000-0000-000080050000}"/>
    <cellStyle name="Normal 6 2 2 2 4 4" xfId="1905" xr:uid="{00000000-0005-0000-0000-000081050000}"/>
    <cellStyle name="Normal 6 2 2 2 5" xfId="732" xr:uid="{00000000-0005-0000-0000-000082050000}"/>
    <cellStyle name="Normal 6 2 2 2 5 2" xfId="1579" xr:uid="{00000000-0005-0000-0000-000083050000}"/>
    <cellStyle name="Normal 6 2 2 2 5 2 2" xfId="2877" xr:uid="{00000000-0005-0000-0000-000084050000}"/>
    <cellStyle name="Normal 6 2 2 2 5 3" xfId="1164" xr:uid="{00000000-0005-0000-0000-000085050000}"/>
    <cellStyle name="Normal 6 2 2 2 5 3 2" xfId="2464" xr:uid="{00000000-0005-0000-0000-000086050000}"/>
    <cellStyle name="Normal 6 2 2 2 5 4" xfId="2051" xr:uid="{00000000-0005-0000-0000-000087050000}"/>
    <cellStyle name="Normal 6 2 2 2 6" xfId="390" xr:uid="{00000000-0005-0000-0000-000088050000}"/>
    <cellStyle name="Normal 6 2 2 2 6 2" xfId="1395" xr:uid="{00000000-0005-0000-0000-000089050000}"/>
    <cellStyle name="Normal 6 2 2 2 6 2 2" xfId="2693" xr:uid="{00000000-0005-0000-0000-00008A050000}"/>
    <cellStyle name="Normal 6 2 2 2 6 3" xfId="980" xr:uid="{00000000-0005-0000-0000-00008B050000}"/>
    <cellStyle name="Normal 6 2 2 2 6 3 2" xfId="2280" xr:uid="{00000000-0005-0000-0000-00008C050000}"/>
    <cellStyle name="Normal 6 2 2 2 6 4" xfId="1845" xr:uid="{00000000-0005-0000-0000-00008D050000}"/>
    <cellStyle name="Normal 6 2 2 2 7" xfId="1307" xr:uid="{00000000-0005-0000-0000-00008E050000}"/>
    <cellStyle name="Normal 6 2 2 2 7 2" xfId="2606" xr:uid="{00000000-0005-0000-0000-00008F050000}"/>
    <cellStyle name="Normal 6 2 2 2 8" xfId="893" xr:uid="{00000000-0005-0000-0000-000090050000}"/>
    <cellStyle name="Normal 6 2 2 2 8 2" xfId="2193" xr:uid="{00000000-0005-0000-0000-000091050000}"/>
    <cellStyle name="Normal 6 2 2 2 9" xfId="1735" xr:uid="{00000000-0005-0000-0000-000092050000}"/>
    <cellStyle name="Normal 6 2 2 3" xfId="131" xr:uid="{00000000-0005-0000-0000-000093050000}"/>
    <cellStyle name="Normal 6 2 2 3 2" xfId="254" xr:uid="{00000000-0005-0000-0000-000094050000}"/>
    <cellStyle name="Normal 6 2 2 3 2 2" xfId="780" xr:uid="{00000000-0005-0000-0000-000095050000}"/>
    <cellStyle name="Normal 6 2 2 3 2 2 2" xfId="1627" xr:uid="{00000000-0005-0000-0000-000096050000}"/>
    <cellStyle name="Normal 6 2 2 3 2 2 2 2" xfId="2925" xr:uid="{00000000-0005-0000-0000-000097050000}"/>
    <cellStyle name="Normal 6 2 2 3 2 2 3" xfId="1212" xr:uid="{00000000-0005-0000-0000-000098050000}"/>
    <cellStyle name="Normal 6 2 2 3 2 2 3 2" xfId="2512" xr:uid="{00000000-0005-0000-0000-000099050000}"/>
    <cellStyle name="Normal 6 2 2 3 2 2 4" xfId="2099" xr:uid="{00000000-0005-0000-0000-00009A050000}"/>
    <cellStyle name="Normal 6 2 2 3 2 3" xfId="621" xr:uid="{00000000-0005-0000-0000-00009B050000}"/>
    <cellStyle name="Normal 6 2 2 3 2 3 2" xfId="1492" xr:uid="{00000000-0005-0000-0000-00009C050000}"/>
    <cellStyle name="Normal 6 2 2 3 2 3 2 2" xfId="2790" xr:uid="{00000000-0005-0000-0000-00009D050000}"/>
    <cellStyle name="Normal 6 2 2 3 2 3 3" xfId="1077" xr:uid="{00000000-0005-0000-0000-00009E050000}"/>
    <cellStyle name="Normal 6 2 2 3 2 3 3 2" xfId="2377" xr:uid="{00000000-0005-0000-0000-00009F050000}"/>
    <cellStyle name="Normal 6 2 2 3 2 3 4" xfId="1957" xr:uid="{00000000-0005-0000-0000-0000A0050000}"/>
    <cellStyle name="Normal 6 2 2 3 2 4" xfId="1349" xr:uid="{00000000-0005-0000-0000-0000A1050000}"/>
    <cellStyle name="Normal 6 2 2 3 2 4 2" xfId="2647" xr:uid="{00000000-0005-0000-0000-0000A2050000}"/>
    <cellStyle name="Normal 6 2 2 3 2 5" xfId="934" xr:uid="{00000000-0005-0000-0000-0000A3050000}"/>
    <cellStyle name="Normal 6 2 2 3 2 5 2" xfId="2234" xr:uid="{00000000-0005-0000-0000-0000A4050000}"/>
    <cellStyle name="Normal 6 2 2 3 2 6" xfId="1784" xr:uid="{00000000-0005-0000-0000-0000A5050000}"/>
    <cellStyle name="Normal 6 2 2 3 3" xfId="682" xr:uid="{00000000-0005-0000-0000-0000A6050000}"/>
    <cellStyle name="Normal 6 2 2 3 3 2" xfId="823" xr:uid="{00000000-0005-0000-0000-0000A7050000}"/>
    <cellStyle name="Normal 6 2 2 3 3 2 2" xfId="1669" xr:uid="{00000000-0005-0000-0000-0000A8050000}"/>
    <cellStyle name="Normal 6 2 2 3 3 2 2 2" xfId="2967" xr:uid="{00000000-0005-0000-0000-0000A9050000}"/>
    <cellStyle name="Normal 6 2 2 3 3 2 3" xfId="1254" xr:uid="{00000000-0005-0000-0000-0000AA050000}"/>
    <cellStyle name="Normal 6 2 2 3 3 2 3 2" xfId="2554" xr:uid="{00000000-0005-0000-0000-0000AB050000}"/>
    <cellStyle name="Normal 6 2 2 3 3 2 4" xfId="2141" xr:uid="{00000000-0005-0000-0000-0000AC050000}"/>
    <cellStyle name="Normal 6 2 2 3 3 3" xfId="1534" xr:uid="{00000000-0005-0000-0000-0000AD050000}"/>
    <cellStyle name="Normal 6 2 2 3 3 3 2" xfId="2832" xr:uid="{00000000-0005-0000-0000-0000AE050000}"/>
    <cellStyle name="Normal 6 2 2 3 3 4" xfId="1119" xr:uid="{00000000-0005-0000-0000-0000AF050000}"/>
    <cellStyle name="Normal 6 2 2 3 3 4 2" xfId="2419" xr:uid="{00000000-0005-0000-0000-0000B0050000}"/>
    <cellStyle name="Normal 6 2 2 3 3 5" xfId="2006" xr:uid="{00000000-0005-0000-0000-0000B1050000}"/>
    <cellStyle name="Normal 6 2 2 3 4" xfId="519" xr:uid="{00000000-0005-0000-0000-0000B2050000}"/>
    <cellStyle name="Normal 6 2 2 3 4 2" xfId="1445" xr:uid="{00000000-0005-0000-0000-0000B3050000}"/>
    <cellStyle name="Normal 6 2 2 3 4 2 2" xfId="2743" xr:uid="{00000000-0005-0000-0000-0000B4050000}"/>
    <cellStyle name="Normal 6 2 2 3 4 3" xfId="1030" xr:uid="{00000000-0005-0000-0000-0000B5050000}"/>
    <cellStyle name="Normal 6 2 2 3 4 3 2" xfId="2330" xr:uid="{00000000-0005-0000-0000-0000B6050000}"/>
    <cellStyle name="Normal 6 2 2 3 4 4" xfId="1906" xr:uid="{00000000-0005-0000-0000-0000B7050000}"/>
    <cellStyle name="Normal 6 2 2 3 5" xfId="733" xr:uid="{00000000-0005-0000-0000-0000B8050000}"/>
    <cellStyle name="Normal 6 2 2 3 5 2" xfId="1580" xr:uid="{00000000-0005-0000-0000-0000B9050000}"/>
    <cellStyle name="Normal 6 2 2 3 5 2 2" xfId="2878" xr:uid="{00000000-0005-0000-0000-0000BA050000}"/>
    <cellStyle name="Normal 6 2 2 3 5 3" xfId="1165" xr:uid="{00000000-0005-0000-0000-0000BB050000}"/>
    <cellStyle name="Normal 6 2 2 3 5 3 2" xfId="2465" xr:uid="{00000000-0005-0000-0000-0000BC050000}"/>
    <cellStyle name="Normal 6 2 2 3 5 4" xfId="2052" xr:uid="{00000000-0005-0000-0000-0000BD050000}"/>
    <cellStyle name="Normal 6 2 2 3 6" xfId="391" xr:uid="{00000000-0005-0000-0000-0000BE050000}"/>
    <cellStyle name="Normal 6 2 2 3 6 2" xfId="1396" xr:uid="{00000000-0005-0000-0000-0000BF050000}"/>
    <cellStyle name="Normal 6 2 2 3 6 2 2" xfId="2694" xr:uid="{00000000-0005-0000-0000-0000C0050000}"/>
    <cellStyle name="Normal 6 2 2 3 6 3" xfId="981" xr:uid="{00000000-0005-0000-0000-0000C1050000}"/>
    <cellStyle name="Normal 6 2 2 3 6 3 2" xfId="2281" xr:uid="{00000000-0005-0000-0000-0000C2050000}"/>
    <cellStyle name="Normal 6 2 2 3 6 4" xfId="1846" xr:uid="{00000000-0005-0000-0000-0000C3050000}"/>
    <cellStyle name="Normal 6 2 2 3 7" xfId="1308" xr:uid="{00000000-0005-0000-0000-0000C4050000}"/>
    <cellStyle name="Normal 6 2 2 3 7 2" xfId="2607" xr:uid="{00000000-0005-0000-0000-0000C5050000}"/>
    <cellStyle name="Normal 6 2 2 3 8" xfId="894" xr:uid="{00000000-0005-0000-0000-0000C6050000}"/>
    <cellStyle name="Normal 6 2 2 3 8 2" xfId="2194" xr:uid="{00000000-0005-0000-0000-0000C7050000}"/>
    <cellStyle name="Normal 6 2 2 3 9" xfId="1736" xr:uid="{00000000-0005-0000-0000-0000C8050000}"/>
    <cellStyle name="Normal 6 2 2 4" xfId="255" xr:uid="{00000000-0005-0000-0000-0000C9050000}"/>
    <cellStyle name="Normal 6 2 2 4 2" xfId="778" xr:uid="{00000000-0005-0000-0000-0000CA050000}"/>
    <cellStyle name="Normal 6 2 2 4 2 2" xfId="1625" xr:uid="{00000000-0005-0000-0000-0000CB050000}"/>
    <cellStyle name="Normal 6 2 2 4 2 2 2" xfId="2923" xr:uid="{00000000-0005-0000-0000-0000CC050000}"/>
    <cellStyle name="Normal 6 2 2 4 2 3" xfId="1210" xr:uid="{00000000-0005-0000-0000-0000CD050000}"/>
    <cellStyle name="Normal 6 2 2 4 2 3 2" xfId="2510" xr:uid="{00000000-0005-0000-0000-0000CE050000}"/>
    <cellStyle name="Normal 6 2 2 4 2 4" xfId="2097" xr:uid="{00000000-0005-0000-0000-0000CF050000}"/>
    <cellStyle name="Normal 6 2 2 4 3" xfId="619" xr:uid="{00000000-0005-0000-0000-0000D0050000}"/>
    <cellStyle name="Normal 6 2 2 4 3 2" xfId="1490" xr:uid="{00000000-0005-0000-0000-0000D1050000}"/>
    <cellStyle name="Normal 6 2 2 4 3 2 2" xfId="2788" xr:uid="{00000000-0005-0000-0000-0000D2050000}"/>
    <cellStyle name="Normal 6 2 2 4 3 3" xfId="1075" xr:uid="{00000000-0005-0000-0000-0000D3050000}"/>
    <cellStyle name="Normal 6 2 2 4 3 3 2" xfId="2375" xr:uid="{00000000-0005-0000-0000-0000D4050000}"/>
    <cellStyle name="Normal 6 2 2 4 3 4" xfId="1955" xr:uid="{00000000-0005-0000-0000-0000D5050000}"/>
    <cellStyle name="Normal 6 2 2 4 4" xfId="1350" xr:uid="{00000000-0005-0000-0000-0000D6050000}"/>
    <cellStyle name="Normal 6 2 2 4 4 2" xfId="2648" xr:uid="{00000000-0005-0000-0000-0000D7050000}"/>
    <cellStyle name="Normal 6 2 2 4 5" xfId="935" xr:uid="{00000000-0005-0000-0000-0000D8050000}"/>
    <cellStyle name="Normal 6 2 2 4 5 2" xfId="2235" xr:uid="{00000000-0005-0000-0000-0000D9050000}"/>
    <cellStyle name="Normal 6 2 2 4 6" xfId="1785" xr:uid="{00000000-0005-0000-0000-0000DA050000}"/>
    <cellStyle name="Normal 6 2 2 5" xfId="680" xr:uid="{00000000-0005-0000-0000-0000DB050000}"/>
    <cellStyle name="Normal 6 2 2 5 2" xfId="821" xr:uid="{00000000-0005-0000-0000-0000DC050000}"/>
    <cellStyle name="Normal 6 2 2 5 2 2" xfId="1667" xr:uid="{00000000-0005-0000-0000-0000DD050000}"/>
    <cellStyle name="Normal 6 2 2 5 2 2 2" xfId="2965" xr:uid="{00000000-0005-0000-0000-0000DE050000}"/>
    <cellStyle name="Normal 6 2 2 5 2 3" xfId="1252" xr:uid="{00000000-0005-0000-0000-0000DF050000}"/>
    <cellStyle name="Normal 6 2 2 5 2 3 2" xfId="2552" xr:uid="{00000000-0005-0000-0000-0000E0050000}"/>
    <cellStyle name="Normal 6 2 2 5 2 4" xfId="2139" xr:uid="{00000000-0005-0000-0000-0000E1050000}"/>
    <cellStyle name="Normal 6 2 2 5 3" xfId="1532" xr:uid="{00000000-0005-0000-0000-0000E2050000}"/>
    <cellStyle name="Normal 6 2 2 5 3 2" xfId="2830" xr:uid="{00000000-0005-0000-0000-0000E3050000}"/>
    <cellStyle name="Normal 6 2 2 5 4" xfId="1117" xr:uid="{00000000-0005-0000-0000-0000E4050000}"/>
    <cellStyle name="Normal 6 2 2 5 4 2" xfId="2417" xr:uid="{00000000-0005-0000-0000-0000E5050000}"/>
    <cellStyle name="Normal 6 2 2 5 5" xfId="2004" xr:uid="{00000000-0005-0000-0000-0000E6050000}"/>
    <cellStyle name="Normal 6 2 2 6" xfId="517" xr:uid="{00000000-0005-0000-0000-0000E7050000}"/>
    <cellStyle name="Normal 6 2 2 6 2" xfId="1443" xr:uid="{00000000-0005-0000-0000-0000E8050000}"/>
    <cellStyle name="Normal 6 2 2 6 2 2" xfId="2741" xr:uid="{00000000-0005-0000-0000-0000E9050000}"/>
    <cellStyle name="Normal 6 2 2 6 3" xfId="1028" xr:uid="{00000000-0005-0000-0000-0000EA050000}"/>
    <cellStyle name="Normal 6 2 2 6 3 2" xfId="2328" xr:uid="{00000000-0005-0000-0000-0000EB050000}"/>
    <cellStyle name="Normal 6 2 2 6 4" xfId="1904" xr:uid="{00000000-0005-0000-0000-0000EC050000}"/>
    <cellStyle name="Normal 6 2 2 7" xfId="731" xr:uid="{00000000-0005-0000-0000-0000ED050000}"/>
    <cellStyle name="Normal 6 2 2 7 2" xfId="1578" xr:uid="{00000000-0005-0000-0000-0000EE050000}"/>
    <cellStyle name="Normal 6 2 2 7 2 2" xfId="2876" xr:uid="{00000000-0005-0000-0000-0000EF050000}"/>
    <cellStyle name="Normal 6 2 2 7 3" xfId="1163" xr:uid="{00000000-0005-0000-0000-0000F0050000}"/>
    <cellStyle name="Normal 6 2 2 7 3 2" xfId="2463" xr:uid="{00000000-0005-0000-0000-0000F1050000}"/>
    <cellStyle name="Normal 6 2 2 7 4" xfId="2050" xr:uid="{00000000-0005-0000-0000-0000F2050000}"/>
    <cellStyle name="Normal 6 2 2 8" xfId="389" xr:uid="{00000000-0005-0000-0000-0000F3050000}"/>
    <cellStyle name="Normal 6 2 2 8 2" xfId="1394" xr:uid="{00000000-0005-0000-0000-0000F4050000}"/>
    <cellStyle name="Normal 6 2 2 8 2 2" xfId="2692" xr:uid="{00000000-0005-0000-0000-0000F5050000}"/>
    <cellStyle name="Normal 6 2 2 8 3" xfId="979" xr:uid="{00000000-0005-0000-0000-0000F6050000}"/>
    <cellStyle name="Normal 6 2 2 8 3 2" xfId="2279" xr:uid="{00000000-0005-0000-0000-0000F7050000}"/>
    <cellStyle name="Normal 6 2 2 8 4" xfId="1844" xr:uid="{00000000-0005-0000-0000-0000F8050000}"/>
    <cellStyle name="Normal 6 2 2 9" xfId="1306" xr:uid="{00000000-0005-0000-0000-0000F9050000}"/>
    <cellStyle name="Normal 6 2 2 9 2" xfId="2605" xr:uid="{00000000-0005-0000-0000-0000FA050000}"/>
    <cellStyle name="Normal 6 2 3" xfId="132" xr:uid="{00000000-0005-0000-0000-0000FB050000}"/>
    <cellStyle name="Normal 6 2 3 2" xfId="256" xr:uid="{00000000-0005-0000-0000-0000FC050000}"/>
    <cellStyle name="Normal 6 2 3 2 2" xfId="781" xr:uid="{00000000-0005-0000-0000-0000FD050000}"/>
    <cellStyle name="Normal 6 2 3 2 2 2" xfId="1628" xr:uid="{00000000-0005-0000-0000-0000FE050000}"/>
    <cellStyle name="Normal 6 2 3 2 2 2 2" xfId="2926" xr:uid="{00000000-0005-0000-0000-0000FF050000}"/>
    <cellStyle name="Normal 6 2 3 2 2 3" xfId="1213" xr:uid="{00000000-0005-0000-0000-000000060000}"/>
    <cellStyle name="Normal 6 2 3 2 2 3 2" xfId="2513" xr:uid="{00000000-0005-0000-0000-000001060000}"/>
    <cellStyle name="Normal 6 2 3 2 2 4" xfId="2100" xr:uid="{00000000-0005-0000-0000-000002060000}"/>
    <cellStyle name="Normal 6 2 3 2 3" xfId="622" xr:uid="{00000000-0005-0000-0000-000003060000}"/>
    <cellStyle name="Normal 6 2 3 2 3 2" xfId="1493" xr:uid="{00000000-0005-0000-0000-000004060000}"/>
    <cellStyle name="Normal 6 2 3 2 3 2 2" xfId="2791" xr:uid="{00000000-0005-0000-0000-000005060000}"/>
    <cellStyle name="Normal 6 2 3 2 3 3" xfId="1078" xr:uid="{00000000-0005-0000-0000-000006060000}"/>
    <cellStyle name="Normal 6 2 3 2 3 3 2" xfId="2378" xr:uid="{00000000-0005-0000-0000-000007060000}"/>
    <cellStyle name="Normal 6 2 3 2 3 4" xfId="1958" xr:uid="{00000000-0005-0000-0000-000008060000}"/>
    <cellStyle name="Normal 6 2 3 2 4" xfId="1351" xr:uid="{00000000-0005-0000-0000-000009060000}"/>
    <cellStyle name="Normal 6 2 3 2 4 2" xfId="2649" xr:uid="{00000000-0005-0000-0000-00000A060000}"/>
    <cellStyle name="Normal 6 2 3 2 5" xfId="936" xr:uid="{00000000-0005-0000-0000-00000B060000}"/>
    <cellStyle name="Normal 6 2 3 2 5 2" xfId="2236" xr:uid="{00000000-0005-0000-0000-00000C060000}"/>
    <cellStyle name="Normal 6 2 3 2 6" xfId="1786" xr:uid="{00000000-0005-0000-0000-00000D060000}"/>
    <cellStyle name="Normal 6 2 3 3" xfId="683" xr:uid="{00000000-0005-0000-0000-00000E060000}"/>
    <cellStyle name="Normal 6 2 3 3 2" xfId="824" xr:uid="{00000000-0005-0000-0000-00000F060000}"/>
    <cellStyle name="Normal 6 2 3 3 2 2" xfId="1670" xr:uid="{00000000-0005-0000-0000-000010060000}"/>
    <cellStyle name="Normal 6 2 3 3 2 2 2" xfId="2968" xr:uid="{00000000-0005-0000-0000-000011060000}"/>
    <cellStyle name="Normal 6 2 3 3 2 3" xfId="1255" xr:uid="{00000000-0005-0000-0000-000012060000}"/>
    <cellStyle name="Normal 6 2 3 3 2 3 2" xfId="2555" xr:uid="{00000000-0005-0000-0000-000013060000}"/>
    <cellStyle name="Normal 6 2 3 3 2 4" xfId="2142" xr:uid="{00000000-0005-0000-0000-000014060000}"/>
    <cellStyle name="Normal 6 2 3 3 3" xfId="1535" xr:uid="{00000000-0005-0000-0000-000015060000}"/>
    <cellStyle name="Normal 6 2 3 3 3 2" xfId="2833" xr:uid="{00000000-0005-0000-0000-000016060000}"/>
    <cellStyle name="Normal 6 2 3 3 4" xfId="1120" xr:uid="{00000000-0005-0000-0000-000017060000}"/>
    <cellStyle name="Normal 6 2 3 3 4 2" xfId="2420" xr:uid="{00000000-0005-0000-0000-000018060000}"/>
    <cellStyle name="Normal 6 2 3 3 5" xfId="2007" xr:uid="{00000000-0005-0000-0000-000019060000}"/>
    <cellStyle name="Normal 6 2 3 4" xfId="520" xr:uid="{00000000-0005-0000-0000-00001A060000}"/>
    <cellStyle name="Normal 6 2 3 4 2" xfId="1446" xr:uid="{00000000-0005-0000-0000-00001B060000}"/>
    <cellStyle name="Normal 6 2 3 4 2 2" xfId="2744" xr:uid="{00000000-0005-0000-0000-00001C060000}"/>
    <cellStyle name="Normal 6 2 3 4 3" xfId="1031" xr:uid="{00000000-0005-0000-0000-00001D060000}"/>
    <cellStyle name="Normal 6 2 3 4 3 2" xfId="2331" xr:uid="{00000000-0005-0000-0000-00001E060000}"/>
    <cellStyle name="Normal 6 2 3 4 4" xfId="1907" xr:uid="{00000000-0005-0000-0000-00001F060000}"/>
    <cellStyle name="Normal 6 2 3 5" xfId="734" xr:uid="{00000000-0005-0000-0000-000020060000}"/>
    <cellStyle name="Normal 6 2 3 5 2" xfId="1581" xr:uid="{00000000-0005-0000-0000-000021060000}"/>
    <cellStyle name="Normal 6 2 3 5 2 2" xfId="2879" xr:uid="{00000000-0005-0000-0000-000022060000}"/>
    <cellStyle name="Normal 6 2 3 5 3" xfId="1166" xr:uid="{00000000-0005-0000-0000-000023060000}"/>
    <cellStyle name="Normal 6 2 3 5 3 2" xfId="2466" xr:uid="{00000000-0005-0000-0000-000024060000}"/>
    <cellStyle name="Normal 6 2 3 5 4" xfId="2053" xr:uid="{00000000-0005-0000-0000-000025060000}"/>
    <cellStyle name="Normal 6 2 3 6" xfId="392" xr:uid="{00000000-0005-0000-0000-000026060000}"/>
    <cellStyle name="Normal 6 2 3 6 2" xfId="1397" xr:uid="{00000000-0005-0000-0000-000027060000}"/>
    <cellStyle name="Normal 6 2 3 6 2 2" xfId="2695" xr:uid="{00000000-0005-0000-0000-000028060000}"/>
    <cellStyle name="Normal 6 2 3 6 3" xfId="982" xr:uid="{00000000-0005-0000-0000-000029060000}"/>
    <cellStyle name="Normal 6 2 3 6 3 2" xfId="2282" xr:uid="{00000000-0005-0000-0000-00002A060000}"/>
    <cellStyle name="Normal 6 2 3 6 4" xfId="1847" xr:uid="{00000000-0005-0000-0000-00002B060000}"/>
    <cellStyle name="Normal 6 2 3 7" xfId="1309" xr:uid="{00000000-0005-0000-0000-00002C060000}"/>
    <cellStyle name="Normal 6 2 3 7 2" xfId="2608" xr:uid="{00000000-0005-0000-0000-00002D060000}"/>
    <cellStyle name="Normal 6 2 3 8" xfId="895" xr:uid="{00000000-0005-0000-0000-00002E060000}"/>
    <cellStyle name="Normal 6 2 3 8 2" xfId="2195" xr:uid="{00000000-0005-0000-0000-00002F060000}"/>
    <cellStyle name="Normal 6 2 3 9" xfId="1737" xr:uid="{00000000-0005-0000-0000-000030060000}"/>
    <cellStyle name="Normal 6 2 4" xfId="133" xr:uid="{00000000-0005-0000-0000-000031060000}"/>
    <cellStyle name="Normal 6 2 4 2" xfId="257" xr:uid="{00000000-0005-0000-0000-000032060000}"/>
    <cellStyle name="Normal 6 2 4 2 2" xfId="782" xr:uid="{00000000-0005-0000-0000-000033060000}"/>
    <cellStyle name="Normal 6 2 4 2 2 2" xfId="1629" xr:uid="{00000000-0005-0000-0000-000034060000}"/>
    <cellStyle name="Normal 6 2 4 2 2 2 2" xfId="2927" xr:uid="{00000000-0005-0000-0000-000035060000}"/>
    <cellStyle name="Normal 6 2 4 2 2 3" xfId="1214" xr:uid="{00000000-0005-0000-0000-000036060000}"/>
    <cellStyle name="Normal 6 2 4 2 2 3 2" xfId="2514" xr:uid="{00000000-0005-0000-0000-000037060000}"/>
    <cellStyle name="Normal 6 2 4 2 2 4" xfId="2101" xr:uid="{00000000-0005-0000-0000-000038060000}"/>
    <cellStyle name="Normal 6 2 4 2 3" xfId="623" xr:uid="{00000000-0005-0000-0000-000039060000}"/>
    <cellStyle name="Normal 6 2 4 2 3 2" xfId="1494" xr:uid="{00000000-0005-0000-0000-00003A060000}"/>
    <cellStyle name="Normal 6 2 4 2 3 2 2" xfId="2792" xr:uid="{00000000-0005-0000-0000-00003B060000}"/>
    <cellStyle name="Normal 6 2 4 2 3 3" xfId="1079" xr:uid="{00000000-0005-0000-0000-00003C060000}"/>
    <cellStyle name="Normal 6 2 4 2 3 3 2" xfId="2379" xr:uid="{00000000-0005-0000-0000-00003D060000}"/>
    <cellStyle name="Normal 6 2 4 2 3 4" xfId="1959" xr:uid="{00000000-0005-0000-0000-00003E060000}"/>
    <cellStyle name="Normal 6 2 4 2 4" xfId="1352" xr:uid="{00000000-0005-0000-0000-00003F060000}"/>
    <cellStyle name="Normal 6 2 4 2 4 2" xfId="2650" xr:uid="{00000000-0005-0000-0000-000040060000}"/>
    <cellStyle name="Normal 6 2 4 2 5" xfId="937" xr:uid="{00000000-0005-0000-0000-000041060000}"/>
    <cellStyle name="Normal 6 2 4 2 5 2" xfId="2237" xr:uid="{00000000-0005-0000-0000-000042060000}"/>
    <cellStyle name="Normal 6 2 4 2 6" xfId="1787" xr:uid="{00000000-0005-0000-0000-000043060000}"/>
    <cellStyle name="Normal 6 2 4 3" xfId="684" xr:uid="{00000000-0005-0000-0000-000044060000}"/>
    <cellStyle name="Normal 6 2 4 3 2" xfId="825" xr:uid="{00000000-0005-0000-0000-000045060000}"/>
    <cellStyle name="Normal 6 2 4 3 2 2" xfId="1671" xr:uid="{00000000-0005-0000-0000-000046060000}"/>
    <cellStyle name="Normal 6 2 4 3 2 2 2" xfId="2969" xr:uid="{00000000-0005-0000-0000-000047060000}"/>
    <cellStyle name="Normal 6 2 4 3 2 3" xfId="1256" xr:uid="{00000000-0005-0000-0000-000048060000}"/>
    <cellStyle name="Normal 6 2 4 3 2 3 2" xfId="2556" xr:uid="{00000000-0005-0000-0000-000049060000}"/>
    <cellStyle name="Normal 6 2 4 3 2 4" xfId="2143" xr:uid="{00000000-0005-0000-0000-00004A060000}"/>
    <cellStyle name="Normal 6 2 4 3 3" xfId="1536" xr:uid="{00000000-0005-0000-0000-00004B060000}"/>
    <cellStyle name="Normal 6 2 4 3 3 2" xfId="2834" xr:uid="{00000000-0005-0000-0000-00004C060000}"/>
    <cellStyle name="Normal 6 2 4 3 4" xfId="1121" xr:uid="{00000000-0005-0000-0000-00004D060000}"/>
    <cellStyle name="Normal 6 2 4 3 4 2" xfId="2421" xr:uid="{00000000-0005-0000-0000-00004E060000}"/>
    <cellStyle name="Normal 6 2 4 3 5" xfId="2008" xr:uid="{00000000-0005-0000-0000-00004F060000}"/>
    <cellStyle name="Normal 6 2 4 4" xfId="521" xr:uid="{00000000-0005-0000-0000-000050060000}"/>
    <cellStyle name="Normal 6 2 4 4 2" xfId="1447" xr:uid="{00000000-0005-0000-0000-000051060000}"/>
    <cellStyle name="Normal 6 2 4 4 2 2" xfId="2745" xr:uid="{00000000-0005-0000-0000-000052060000}"/>
    <cellStyle name="Normal 6 2 4 4 3" xfId="1032" xr:uid="{00000000-0005-0000-0000-000053060000}"/>
    <cellStyle name="Normal 6 2 4 4 3 2" xfId="2332" xr:uid="{00000000-0005-0000-0000-000054060000}"/>
    <cellStyle name="Normal 6 2 4 4 4" xfId="1908" xr:uid="{00000000-0005-0000-0000-000055060000}"/>
    <cellStyle name="Normal 6 2 4 5" xfId="735" xr:uid="{00000000-0005-0000-0000-000056060000}"/>
    <cellStyle name="Normal 6 2 4 5 2" xfId="1582" xr:uid="{00000000-0005-0000-0000-000057060000}"/>
    <cellStyle name="Normal 6 2 4 5 2 2" xfId="2880" xr:uid="{00000000-0005-0000-0000-000058060000}"/>
    <cellStyle name="Normal 6 2 4 5 3" xfId="1167" xr:uid="{00000000-0005-0000-0000-000059060000}"/>
    <cellStyle name="Normal 6 2 4 5 3 2" xfId="2467" xr:uid="{00000000-0005-0000-0000-00005A060000}"/>
    <cellStyle name="Normal 6 2 4 5 4" xfId="2054" xr:uid="{00000000-0005-0000-0000-00005B060000}"/>
    <cellStyle name="Normal 6 2 4 6" xfId="393" xr:uid="{00000000-0005-0000-0000-00005C060000}"/>
    <cellStyle name="Normal 6 2 4 6 2" xfId="1398" xr:uid="{00000000-0005-0000-0000-00005D060000}"/>
    <cellStyle name="Normal 6 2 4 6 2 2" xfId="2696" xr:uid="{00000000-0005-0000-0000-00005E060000}"/>
    <cellStyle name="Normal 6 2 4 6 3" xfId="983" xr:uid="{00000000-0005-0000-0000-00005F060000}"/>
    <cellStyle name="Normal 6 2 4 6 3 2" xfId="2283" xr:uid="{00000000-0005-0000-0000-000060060000}"/>
    <cellStyle name="Normal 6 2 4 6 4" xfId="1848" xr:uid="{00000000-0005-0000-0000-000061060000}"/>
    <cellStyle name="Normal 6 2 4 7" xfId="1310" xr:uid="{00000000-0005-0000-0000-000062060000}"/>
    <cellStyle name="Normal 6 2 4 7 2" xfId="2609" xr:uid="{00000000-0005-0000-0000-000063060000}"/>
    <cellStyle name="Normal 6 2 4 8" xfId="896" xr:uid="{00000000-0005-0000-0000-000064060000}"/>
    <cellStyle name="Normal 6 2 4 8 2" xfId="2196" xr:uid="{00000000-0005-0000-0000-000065060000}"/>
    <cellStyle name="Normal 6 2 4 9" xfId="1738" xr:uid="{00000000-0005-0000-0000-000066060000}"/>
    <cellStyle name="Normal 6 2 5" xfId="258" xr:uid="{00000000-0005-0000-0000-000067060000}"/>
    <cellStyle name="Normal 6 2 5 2" xfId="777" xr:uid="{00000000-0005-0000-0000-000068060000}"/>
    <cellStyle name="Normal 6 2 5 2 2" xfId="1624" xr:uid="{00000000-0005-0000-0000-000069060000}"/>
    <cellStyle name="Normal 6 2 5 2 2 2" xfId="2922" xr:uid="{00000000-0005-0000-0000-00006A060000}"/>
    <cellStyle name="Normal 6 2 5 2 3" xfId="1209" xr:uid="{00000000-0005-0000-0000-00006B060000}"/>
    <cellStyle name="Normal 6 2 5 2 3 2" xfId="2509" xr:uid="{00000000-0005-0000-0000-00006C060000}"/>
    <cellStyle name="Normal 6 2 5 2 4" xfId="2096" xr:uid="{00000000-0005-0000-0000-00006D060000}"/>
    <cellStyle name="Normal 6 2 5 3" xfId="618" xr:uid="{00000000-0005-0000-0000-00006E060000}"/>
    <cellStyle name="Normal 6 2 5 3 2" xfId="1489" xr:uid="{00000000-0005-0000-0000-00006F060000}"/>
    <cellStyle name="Normal 6 2 5 3 2 2" xfId="2787" xr:uid="{00000000-0005-0000-0000-000070060000}"/>
    <cellStyle name="Normal 6 2 5 3 3" xfId="1074" xr:uid="{00000000-0005-0000-0000-000071060000}"/>
    <cellStyle name="Normal 6 2 5 3 3 2" xfId="2374" xr:uid="{00000000-0005-0000-0000-000072060000}"/>
    <cellStyle name="Normal 6 2 5 3 4" xfId="1954" xr:uid="{00000000-0005-0000-0000-000073060000}"/>
    <cellStyle name="Normal 6 2 5 4" xfId="1353" xr:uid="{00000000-0005-0000-0000-000074060000}"/>
    <cellStyle name="Normal 6 2 5 4 2" xfId="2651" xr:uid="{00000000-0005-0000-0000-000075060000}"/>
    <cellStyle name="Normal 6 2 5 5" xfId="938" xr:uid="{00000000-0005-0000-0000-000076060000}"/>
    <cellStyle name="Normal 6 2 5 5 2" xfId="2238" xr:uid="{00000000-0005-0000-0000-000077060000}"/>
    <cellStyle name="Normal 6 2 5 6" xfId="1788" xr:uid="{00000000-0005-0000-0000-000078060000}"/>
    <cellStyle name="Normal 6 2 6" xfId="679" xr:uid="{00000000-0005-0000-0000-000079060000}"/>
    <cellStyle name="Normal 6 2 6 2" xfId="820" xr:uid="{00000000-0005-0000-0000-00007A060000}"/>
    <cellStyle name="Normal 6 2 6 2 2" xfId="1666" xr:uid="{00000000-0005-0000-0000-00007B060000}"/>
    <cellStyle name="Normal 6 2 6 2 2 2" xfId="2964" xr:uid="{00000000-0005-0000-0000-00007C060000}"/>
    <cellStyle name="Normal 6 2 6 2 3" xfId="1251" xr:uid="{00000000-0005-0000-0000-00007D060000}"/>
    <cellStyle name="Normal 6 2 6 2 3 2" xfId="2551" xr:uid="{00000000-0005-0000-0000-00007E060000}"/>
    <cellStyle name="Normal 6 2 6 2 4" xfId="2138" xr:uid="{00000000-0005-0000-0000-00007F060000}"/>
    <cellStyle name="Normal 6 2 6 3" xfId="1531" xr:uid="{00000000-0005-0000-0000-000080060000}"/>
    <cellStyle name="Normal 6 2 6 3 2" xfId="2829" xr:uid="{00000000-0005-0000-0000-000081060000}"/>
    <cellStyle name="Normal 6 2 6 4" xfId="1116" xr:uid="{00000000-0005-0000-0000-000082060000}"/>
    <cellStyle name="Normal 6 2 6 4 2" xfId="2416" xr:uid="{00000000-0005-0000-0000-000083060000}"/>
    <cellStyle name="Normal 6 2 6 5" xfId="2003" xr:uid="{00000000-0005-0000-0000-000084060000}"/>
    <cellStyle name="Normal 6 2 7" xfId="516" xr:uid="{00000000-0005-0000-0000-000085060000}"/>
    <cellStyle name="Normal 6 2 7 2" xfId="1442" xr:uid="{00000000-0005-0000-0000-000086060000}"/>
    <cellStyle name="Normal 6 2 7 2 2" xfId="2740" xr:uid="{00000000-0005-0000-0000-000087060000}"/>
    <cellStyle name="Normal 6 2 7 3" xfId="1027" xr:uid="{00000000-0005-0000-0000-000088060000}"/>
    <cellStyle name="Normal 6 2 7 3 2" xfId="2327" xr:uid="{00000000-0005-0000-0000-000089060000}"/>
    <cellStyle name="Normal 6 2 7 4" xfId="1903" xr:uid="{00000000-0005-0000-0000-00008A060000}"/>
    <cellStyle name="Normal 6 2 8" xfId="730" xr:uid="{00000000-0005-0000-0000-00008B060000}"/>
    <cellStyle name="Normal 6 2 8 2" xfId="1577" xr:uid="{00000000-0005-0000-0000-00008C060000}"/>
    <cellStyle name="Normal 6 2 8 2 2" xfId="2875" xr:uid="{00000000-0005-0000-0000-00008D060000}"/>
    <cellStyle name="Normal 6 2 8 3" xfId="1162" xr:uid="{00000000-0005-0000-0000-00008E060000}"/>
    <cellStyle name="Normal 6 2 8 3 2" xfId="2462" xr:uid="{00000000-0005-0000-0000-00008F060000}"/>
    <cellStyle name="Normal 6 2 8 4" xfId="2049" xr:uid="{00000000-0005-0000-0000-000090060000}"/>
    <cellStyle name="Normal 6 2 9" xfId="388" xr:uid="{00000000-0005-0000-0000-000091060000}"/>
    <cellStyle name="Normal 6 2 9 2" xfId="1393" xr:uid="{00000000-0005-0000-0000-000092060000}"/>
    <cellStyle name="Normal 6 2 9 2 2" xfId="2691" xr:uid="{00000000-0005-0000-0000-000093060000}"/>
    <cellStyle name="Normal 6 2 9 3" xfId="978" xr:uid="{00000000-0005-0000-0000-000094060000}"/>
    <cellStyle name="Normal 6 2 9 3 2" xfId="2278" xr:uid="{00000000-0005-0000-0000-000095060000}"/>
    <cellStyle name="Normal 6 2 9 4" xfId="1843" xr:uid="{00000000-0005-0000-0000-000096060000}"/>
    <cellStyle name="Normal 6 3" xfId="134" xr:uid="{00000000-0005-0000-0000-000097060000}"/>
    <cellStyle name="Normal 6 3 10" xfId="897" xr:uid="{00000000-0005-0000-0000-000098060000}"/>
    <cellStyle name="Normal 6 3 10 2" xfId="2197" xr:uid="{00000000-0005-0000-0000-000099060000}"/>
    <cellStyle name="Normal 6 3 11" xfId="1739" xr:uid="{00000000-0005-0000-0000-00009A060000}"/>
    <cellStyle name="Normal 6 3 2" xfId="135" xr:uid="{00000000-0005-0000-0000-00009B060000}"/>
    <cellStyle name="Normal 6 3 2 2" xfId="259" xr:uid="{00000000-0005-0000-0000-00009C060000}"/>
    <cellStyle name="Normal 6 3 2 2 2" xfId="784" xr:uid="{00000000-0005-0000-0000-00009D060000}"/>
    <cellStyle name="Normal 6 3 2 2 2 2" xfId="1631" xr:uid="{00000000-0005-0000-0000-00009E060000}"/>
    <cellStyle name="Normal 6 3 2 2 2 2 2" xfId="2929" xr:uid="{00000000-0005-0000-0000-00009F060000}"/>
    <cellStyle name="Normal 6 3 2 2 2 3" xfId="1216" xr:uid="{00000000-0005-0000-0000-0000A0060000}"/>
    <cellStyle name="Normal 6 3 2 2 2 3 2" xfId="2516" xr:uid="{00000000-0005-0000-0000-0000A1060000}"/>
    <cellStyle name="Normal 6 3 2 2 2 4" xfId="2103" xr:uid="{00000000-0005-0000-0000-0000A2060000}"/>
    <cellStyle name="Normal 6 3 2 2 3" xfId="625" xr:uid="{00000000-0005-0000-0000-0000A3060000}"/>
    <cellStyle name="Normal 6 3 2 2 3 2" xfId="1496" xr:uid="{00000000-0005-0000-0000-0000A4060000}"/>
    <cellStyle name="Normal 6 3 2 2 3 2 2" xfId="2794" xr:uid="{00000000-0005-0000-0000-0000A5060000}"/>
    <cellStyle name="Normal 6 3 2 2 3 3" xfId="1081" xr:uid="{00000000-0005-0000-0000-0000A6060000}"/>
    <cellStyle name="Normal 6 3 2 2 3 3 2" xfId="2381" xr:uid="{00000000-0005-0000-0000-0000A7060000}"/>
    <cellStyle name="Normal 6 3 2 2 3 4" xfId="1961" xr:uid="{00000000-0005-0000-0000-0000A8060000}"/>
    <cellStyle name="Normal 6 3 2 2 4" xfId="1354" xr:uid="{00000000-0005-0000-0000-0000A9060000}"/>
    <cellStyle name="Normal 6 3 2 2 4 2" xfId="2652" xr:uid="{00000000-0005-0000-0000-0000AA060000}"/>
    <cellStyle name="Normal 6 3 2 2 5" xfId="939" xr:uid="{00000000-0005-0000-0000-0000AB060000}"/>
    <cellStyle name="Normal 6 3 2 2 5 2" xfId="2239" xr:uid="{00000000-0005-0000-0000-0000AC060000}"/>
    <cellStyle name="Normal 6 3 2 2 6" xfId="1789" xr:uid="{00000000-0005-0000-0000-0000AD060000}"/>
    <cellStyle name="Normal 6 3 2 3" xfId="686" xr:uid="{00000000-0005-0000-0000-0000AE060000}"/>
    <cellStyle name="Normal 6 3 2 3 2" xfId="827" xr:uid="{00000000-0005-0000-0000-0000AF060000}"/>
    <cellStyle name="Normal 6 3 2 3 2 2" xfId="1673" xr:uid="{00000000-0005-0000-0000-0000B0060000}"/>
    <cellStyle name="Normal 6 3 2 3 2 2 2" xfId="2971" xr:uid="{00000000-0005-0000-0000-0000B1060000}"/>
    <cellStyle name="Normal 6 3 2 3 2 3" xfId="1258" xr:uid="{00000000-0005-0000-0000-0000B2060000}"/>
    <cellStyle name="Normal 6 3 2 3 2 3 2" xfId="2558" xr:uid="{00000000-0005-0000-0000-0000B3060000}"/>
    <cellStyle name="Normal 6 3 2 3 2 4" xfId="2145" xr:uid="{00000000-0005-0000-0000-0000B4060000}"/>
    <cellStyle name="Normal 6 3 2 3 3" xfId="1538" xr:uid="{00000000-0005-0000-0000-0000B5060000}"/>
    <cellStyle name="Normal 6 3 2 3 3 2" xfId="2836" xr:uid="{00000000-0005-0000-0000-0000B6060000}"/>
    <cellStyle name="Normal 6 3 2 3 4" xfId="1123" xr:uid="{00000000-0005-0000-0000-0000B7060000}"/>
    <cellStyle name="Normal 6 3 2 3 4 2" xfId="2423" xr:uid="{00000000-0005-0000-0000-0000B8060000}"/>
    <cellStyle name="Normal 6 3 2 3 5" xfId="2010" xr:uid="{00000000-0005-0000-0000-0000B9060000}"/>
    <cellStyle name="Normal 6 3 2 4" xfId="523" xr:uid="{00000000-0005-0000-0000-0000BA060000}"/>
    <cellStyle name="Normal 6 3 2 4 2" xfId="1449" xr:uid="{00000000-0005-0000-0000-0000BB060000}"/>
    <cellStyle name="Normal 6 3 2 4 2 2" xfId="2747" xr:uid="{00000000-0005-0000-0000-0000BC060000}"/>
    <cellStyle name="Normal 6 3 2 4 3" xfId="1034" xr:uid="{00000000-0005-0000-0000-0000BD060000}"/>
    <cellStyle name="Normal 6 3 2 4 3 2" xfId="2334" xr:uid="{00000000-0005-0000-0000-0000BE060000}"/>
    <cellStyle name="Normal 6 3 2 4 4" xfId="1910" xr:uid="{00000000-0005-0000-0000-0000BF060000}"/>
    <cellStyle name="Normal 6 3 2 5" xfId="737" xr:uid="{00000000-0005-0000-0000-0000C0060000}"/>
    <cellStyle name="Normal 6 3 2 5 2" xfId="1584" xr:uid="{00000000-0005-0000-0000-0000C1060000}"/>
    <cellStyle name="Normal 6 3 2 5 2 2" xfId="2882" xr:uid="{00000000-0005-0000-0000-0000C2060000}"/>
    <cellStyle name="Normal 6 3 2 5 3" xfId="1169" xr:uid="{00000000-0005-0000-0000-0000C3060000}"/>
    <cellStyle name="Normal 6 3 2 5 3 2" xfId="2469" xr:uid="{00000000-0005-0000-0000-0000C4060000}"/>
    <cellStyle name="Normal 6 3 2 5 4" xfId="2056" xr:uid="{00000000-0005-0000-0000-0000C5060000}"/>
    <cellStyle name="Normal 6 3 2 6" xfId="395" xr:uid="{00000000-0005-0000-0000-0000C6060000}"/>
    <cellStyle name="Normal 6 3 2 6 2" xfId="1400" xr:uid="{00000000-0005-0000-0000-0000C7060000}"/>
    <cellStyle name="Normal 6 3 2 6 2 2" xfId="2698" xr:uid="{00000000-0005-0000-0000-0000C8060000}"/>
    <cellStyle name="Normal 6 3 2 6 3" xfId="985" xr:uid="{00000000-0005-0000-0000-0000C9060000}"/>
    <cellStyle name="Normal 6 3 2 6 3 2" xfId="2285" xr:uid="{00000000-0005-0000-0000-0000CA060000}"/>
    <cellStyle name="Normal 6 3 2 6 4" xfId="1850" xr:uid="{00000000-0005-0000-0000-0000CB060000}"/>
    <cellStyle name="Normal 6 3 2 7" xfId="1312" xr:uid="{00000000-0005-0000-0000-0000CC060000}"/>
    <cellStyle name="Normal 6 3 2 7 2" xfId="2611" xr:uid="{00000000-0005-0000-0000-0000CD060000}"/>
    <cellStyle name="Normal 6 3 2 8" xfId="898" xr:uid="{00000000-0005-0000-0000-0000CE060000}"/>
    <cellStyle name="Normal 6 3 2 8 2" xfId="2198" xr:uid="{00000000-0005-0000-0000-0000CF060000}"/>
    <cellStyle name="Normal 6 3 2 9" xfId="1740" xr:uid="{00000000-0005-0000-0000-0000D0060000}"/>
    <cellStyle name="Normal 6 3 3" xfId="136" xr:uid="{00000000-0005-0000-0000-0000D1060000}"/>
    <cellStyle name="Normal 6 3 3 2" xfId="260" xr:uid="{00000000-0005-0000-0000-0000D2060000}"/>
    <cellStyle name="Normal 6 3 3 2 2" xfId="785" xr:uid="{00000000-0005-0000-0000-0000D3060000}"/>
    <cellStyle name="Normal 6 3 3 2 2 2" xfId="1632" xr:uid="{00000000-0005-0000-0000-0000D4060000}"/>
    <cellStyle name="Normal 6 3 3 2 2 2 2" xfId="2930" xr:uid="{00000000-0005-0000-0000-0000D5060000}"/>
    <cellStyle name="Normal 6 3 3 2 2 3" xfId="1217" xr:uid="{00000000-0005-0000-0000-0000D6060000}"/>
    <cellStyle name="Normal 6 3 3 2 2 3 2" xfId="2517" xr:uid="{00000000-0005-0000-0000-0000D7060000}"/>
    <cellStyle name="Normal 6 3 3 2 2 4" xfId="2104" xr:uid="{00000000-0005-0000-0000-0000D8060000}"/>
    <cellStyle name="Normal 6 3 3 2 3" xfId="626" xr:uid="{00000000-0005-0000-0000-0000D9060000}"/>
    <cellStyle name="Normal 6 3 3 2 3 2" xfId="1497" xr:uid="{00000000-0005-0000-0000-0000DA060000}"/>
    <cellStyle name="Normal 6 3 3 2 3 2 2" xfId="2795" xr:uid="{00000000-0005-0000-0000-0000DB060000}"/>
    <cellStyle name="Normal 6 3 3 2 3 3" xfId="1082" xr:uid="{00000000-0005-0000-0000-0000DC060000}"/>
    <cellStyle name="Normal 6 3 3 2 3 3 2" xfId="2382" xr:uid="{00000000-0005-0000-0000-0000DD060000}"/>
    <cellStyle name="Normal 6 3 3 2 3 4" xfId="1962" xr:uid="{00000000-0005-0000-0000-0000DE060000}"/>
    <cellStyle name="Normal 6 3 3 2 4" xfId="1355" xr:uid="{00000000-0005-0000-0000-0000DF060000}"/>
    <cellStyle name="Normal 6 3 3 2 4 2" xfId="2653" xr:uid="{00000000-0005-0000-0000-0000E0060000}"/>
    <cellStyle name="Normal 6 3 3 2 5" xfId="940" xr:uid="{00000000-0005-0000-0000-0000E1060000}"/>
    <cellStyle name="Normal 6 3 3 2 5 2" xfId="2240" xr:uid="{00000000-0005-0000-0000-0000E2060000}"/>
    <cellStyle name="Normal 6 3 3 2 6" xfId="1790" xr:uid="{00000000-0005-0000-0000-0000E3060000}"/>
    <cellStyle name="Normal 6 3 3 3" xfId="687" xr:uid="{00000000-0005-0000-0000-0000E4060000}"/>
    <cellStyle name="Normal 6 3 3 3 2" xfId="828" xr:uid="{00000000-0005-0000-0000-0000E5060000}"/>
    <cellStyle name="Normal 6 3 3 3 2 2" xfId="1674" xr:uid="{00000000-0005-0000-0000-0000E6060000}"/>
    <cellStyle name="Normal 6 3 3 3 2 2 2" xfId="2972" xr:uid="{00000000-0005-0000-0000-0000E7060000}"/>
    <cellStyle name="Normal 6 3 3 3 2 3" xfId="1259" xr:uid="{00000000-0005-0000-0000-0000E8060000}"/>
    <cellStyle name="Normal 6 3 3 3 2 3 2" xfId="2559" xr:uid="{00000000-0005-0000-0000-0000E9060000}"/>
    <cellStyle name="Normal 6 3 3 3 2 4" xfId="2146" xr:uid="{00000000-0005-0000-0000-0000EA060000}"/>
    <cellStyle name="Normal 6 3 3 3 3" xfId="1539" xr:uid="{00000000-0005-0000-0000-0000EB060000}"/>
    <cellStyle name="Normal 6 3 3 3 3 2" xfId="2837" xr:uid="{00000000-0005-0000-0000-0000EC060000}"/>
    <cellStyle name="Normal 6 3 3 3 4" xfId="1124" xr:uid="{00000000-0005-0000-0000-0000ED060000}"/>
    <cellStyle name="Normal 6 3 3 3 4 2" xfId="2424" xr:uid="{00000000-0005-0000-0000-0000EE060000}"/>
    <cellStyle name="Normal 6 3 3 3 5" xfId="2011" xr:uid="{00000000-0005-0000-0000-0000EF060000}"/>
    <cellStyle name="Normal 6 3 3 4" xfId="524" xr:uid="{00000000-0005-0000-0000-0000F0060000}"/>
    <cellStyle name="Normal 6 3 3 4 2" xfId="1450" xr:uid="{00000000-0005-0000-0000-0000F1060000}"/>
    <cellStyle name="Normal 6 3 3 4 2 2" xfId="2748" xr:uid="{00000000-0005-0000-0000-0000F2060000}"/>
    <cellStyle name="Normal 6 3 3 4 3" xfId="1035" xr:uid="{00000000-0005-0000-0000-0000F3060000}"/>
    <cellStyle name="Normal 6 3 3 4 3 2" xfId="2335" xr:uid="{00000000-0005-0000-0000-0000F4060000}"/>
    <cellStyle name="Normal 6 3 3 4 4" xfId="1911" xr:uid="{00000000-0005-0000-0000-0000F5060000}"/>
    <cellStyle name="Normal 6 3 3 5" xfId="738" xr:uid="{00000000-0005-0000-0000-0000F6060000}"/>
    <cellStyle name="Normal 6 3 3 5 2" xfId="1585" xr:uid="{00000000-0005-0000-0000-0000F7060000}"/>
    <cellStyle name="Normal 6 3 3 5 2 2" xfId="2883" xr:uid="{00000000-0005-0000-0000-0000F8060000}"/>
    <cellStyle name="Normal 6 3 3 5 3" xfId="1170" xr:uid="{00000000-0005-0000-0000-0000F9060000}"/>
    <cellStyle name="Normal 6 3 3 5 3 2" xfId="2470" xr:uid="{00000000-0005-0000-0000-0000FA060000}"/>
    <cellStyle name="Normal 6 3 3 5 4" xfId="2057" xr:uid="{00000000-0005-0000-0000-0000FB060000}"/>
    <cellStyle name="Normal 6 3 3 6" xfId="396" xr:uid="{00000000-0005-0000-0000-0000FC060000}"/>
    <cellStyle name="Normal 6 3 3 6 2" xfId="1401" xr:uid="{00000000-0005-0000-0000-0000FD060000}"/>
    <cellStyle name="Normal 6 3 3 6 2 2" xfId="2699" xr:uid="{00000000-0005-0000-0000-0000FE060000}"/>
    <cellStyle name="Normal 6 3 3 6 3" xfId="986" xr:uid="{00000000-0005-0000-0000-0000FF060000}"/>
    <cellStyle name="Normal 6 3 3 6 3 2" xfId="2286" xr:uid="{00000000-0005-0000-0000-000000070000}"/>
    <cellStyle name="Normal 6 3 3 6 4" xfId="1851" xr:uid="{00000000-0005-0000-0000-000001070000}"/>
    <cellStyle name="Normal 6 3 3 7" xfId="1313" xr:uid="{00000000-0005-0000-0000-000002070000}"/>
    <cellStyle name="Normal 6 3 3 7 2" xfId="2612" xr:uid="{00000000-0005-0000-0000-000003070000}"/>
    <cellStyle name="Normal 6 3 3 8" xfId="899" xr:uid="{00000000-0005-0000-0000-000004070000}"/>
    <cellStyle name="Normal 6 3 3 8 2" xfId="2199" xr:uid="{00000000-0005-0000-0000-000005070000}"/>
    <cellStyle name="Normal 6 3 3 9" xfId="1741" xr:uid="{00000000-0005-0000-0000-000006070000}"/>
    <cellStyle name="Normal 6 3 4" xfId="261" xr:uid="{00000000-0005-0000-0000-000007070000}"/>
    <cellStyle name="Normal 6 3 4 2" xfId="783" xr:uid="{00000000-0005-0000-0000-000008070000}"/>
    <cellStyle name="Normal 6 3 4 2 2" xfId="1630" xr:uid="{00000000-0005-0000-0000-000009070000}"/>
    <cellStyle name="Normal 6 3 4 2 2 2" xfId="2928" xr:uid="{00000000-0005-0000-0000-00000A070000}"/>
    <cellStyle name="Normal 6 3 4 2 3" xfId="1215" xr:uid="{00000000-0005-0000-0000-00000B070000}"/>
    <cellStyle name="Normal 6 3 4 2 3 2" xfId="2515" xr:uid="{00000000-0005-0000-0000-00000C070000}"/>
    <cellStyle name="Normal 6 3 4 2 4" xfId="2102" xr:uid="{00000000-0005-0000-0000-00000D070000}"/>
    <cellStyle name="Normal 6 3 4 3" xfId="624" xr:uid="{00000000-0005-0000-0000-00000E070000}"/>
    <cellStyle name="Normal 6 3 4 3 2" xfId="1495" xr:uid="{00000000-0005-0000-0000-00000F070000}"/>
    <cellStyle name="Normal 6 3 4 3 2 2" xfId="2793" xr:uid="{00000000-0005-0000-0000-000010070000}"/>
    <cellStyle name="Normal 6 3 4 3 3" xfId="1080" xr:uid="{00000000-0005-0000-0000-000011070000}"/>
    <cellStyle name="Normal 6 3 4 3 3 2" xfId="2380" xr:uid="{00000000-0005-0000-0000-000012070000}"/>
    <cellStyle name="Normal 6 3 4 3 4" xfId="1960" xr:uid="{00000000-0005-0000-0000-000013070000}"/>
    <cellStyle name="Normal 6 3 4 4" xfId="1356" xr:uid="{00000000-0005-0000-0000-000014070000}"/>
    <cellStyle name="Normal 6 3 4 4 2" xfId="2654" xr:uid="{00000000-0005-0000-0000-000015070000}"/>
    <cellStyle name="Normal 6 3 4 5" xfId="941" xr:uid="{00000000-0005-0000-0000-000016070000}"/>
    <cellStyle name="Normal 6 3 4 5 2" xfId="2241" xr:uid="{00000000-0005-0000-0000-000017070000}"/>
    <cellStyle name="Normal 6 3 4 6" xfId="1791" xr:uid="{00000000-0005-0000-0000-000018070000}"/>
    <cellStyle name="Normal 6 3 5" xfId="685" xr:uid="{00000000-0005-0000-0000-000019070000}"/>
    <cellStyle name="Normal 6 3 5 2" xfId="826" xr:uid="{00000000-0005-0000-0000-00001A070000}"/>
    <cellStyle name="Normal 6 3 5 2 2" xfId="1672" xr:uid="{00000000-0005-0000-0000-00001B070000}"/>
    <cellStyle name="Normal 6 3 5 2 2 2" xfId="2970" xr:uid="{00000000-0005-0000-0000-00001C070000}"/>
    <cellStyle name="Normal 6 3 5 2 3" xfId="1257" xr:uid="{00000000-0005-0000-0000-00001D070000}"/>
    <cellStyle name="Normal 6 3 5 2 3 2" xfId="2557" xr:uid="{00000000-0005-0000-0000-00001E070000}"/>
    <cellStyle name="Normal 6 3 5 2 4" xfId="2144" xr:uid="{00000000-0005-0000-0000-00001F070000}"/>
    <cellStyle name="Normal 6 3 5 3" xfId="1537" xr:uid="{00000000-0005-0000-0000-000020070000}"/>
    <cellStyle name="Normal 6 3 5 3 2" xfId="2835" xr:uid="{00000000-0005-0000-0000-000021070000}"/>
    <cellStyle name="Normal 6 3 5 4" xfId="1122" xr:uid="{00000000-0005-0000-0000-000022070000}"/>
    <cellStyle name="Normal 6 3 5 4 2" xfId="2422" xr:uid="{00000000-0005-0000-0000-000023070000}"/>
    <cellStyle name="Normal 6 3 5 5" xfId="2009" xr:uid="{00000000-0005-0000-0000-000024070000}"/>
    <cellStyle name="Normal 6 3 6" xfId="522" xr:uid="{00000000-0005-0000-0000-000025070000}"/>
    <cellStyle name="Normal 6 3 6 2" xfId="1448" xr:uid="{00000000-0005-0000-0000-000026070000}"/>
    <cellStyle name="Normal 6 3 6 2 2" xfId="2746" xr:uid="{00000000-0005-0000-0000-000027070000}"/>
    <cellStyle name="Normal 6 3 6 3" xfId="1033" xr:uid="{00000000-0005-0000-0000-000028070000}"/>
    <cellStyle name="Normal 6 3 6 3 2" xfId="2333" xr:uid="{00000000-0005-0000-0000-000029070000}"/>
    <cellStyle name="Normal 6 3 6 4" xfId="1909" xr:uid="{00000000-0005-0000-0000-00002A070000}"/>
    <cellStyle name="Normal 6 3 7" xfId="736" xr:uid="{00000000-0005-0000-0000-00002B070000}"/>
    <cellStyle name="Normal 6 3 7 2" xfId="1583" xr:uid="{00000000-0005-0000-0000-00002C070000}"/>
    <cellStyle name="Normal 6 3 7 2 2" xfId="2881" xr:uid="{00000000-0005-0000-0000-00002D070000}"/>
    <cellStyle name="Normal 6 3 7 3" xfId="1168" xr:uid="{00000000-0005-0000-0000-00002E070000}"/>
    <cellStyle name="Normal 6 3 7 3 2" xfId="2468" xr:uid="{00000000-0005-0000-0000-00002F070000}"/>
    <cellStyle name="Normal 6 3 7 4" xfId="2055" xr:uid="{00000000-0005-0000-0000-000030070000}"/>
    <cellStyle name="Normal 6 3 8" xfId="394" xr:uid="{00000000-0005-0000-0000-000031070000}"/>
    <cellStyle name="Normal 6 3 8 2" xfId="1399" xr:uid="{00000000-0005-0000-0000-000032070000}"/>
    <cellStyle name="Normal 6 3 8 2 2" xfId="2697" xr:uid="{00000000-0005-0000-0000-000033070000}"/>
    <cellStyle name="Normal 6 3 8 3" xfId="984" xr:uid="{00000000-0005-0000-0000-000034070000}"/>
    <cellStyle name="Normal 6 3 8 3 2" xfId="2284" xr:uid="{00000000-0005-0000-0000-000035070000}"/>
    <cellStyle name="Normal 6 3 8 4" xfId="1849" xr:uid="{00000000-0005-0000-0000-000036070000}"/>
    <cellStyle name="Normal 6 3 9" xfId="1311" xr:uid="{00000000-0005-0000-0000-000037070000}"/>
    <cellStyle name="Normal 6 3 9 2" xfId="2610" xr:uid="{00000000-0005-0000-0000-000038070000}"/>
    <cellStyle name="Normal 6 4" xfId="137" xr:uid="{00000000-0005-0000-0000-000039070000}"/>
    <cellStyle name="Normal 6 4 2" xfId="262" xr:uid="{00000000-0005-0000-0000-00003A070000}"/>
    <cellStyle name="Normal 6 4 2 2" xfId="786" xr:uid="{00000000-0005-0000-0000-00003B070000}"/>
    <cellStyle name="Normal 6 4 2 2 2" xfId="1633" xr:uid="{00000000-0005-0000-0000-00003C070000}"/>
    <cellStyle name="Normal 6 4 2 2 2 2" xfId="2931" xr:uid="{00000000-0005-0000-0000-00003D070000}"/>
    <cellStyle name="Normal 6 4 2 2 3" xfId="1218" xr:uid="{00000000-0005-0000-0000-00003E070000}"/>
    <cellStyle name="Normal 6 4 2 2 3 2" xfId="2518" xr:uid="{00000000-0005-0000-0000-00003F070000}"/>
    <cellStyle name="Normal 6 4 2 2 4" xfId="2105" xr:uid="{00000000-0005-0000-0000-000040070000}"/>
    <cellStyle name="Normal 6 4 2 3" xfId="627" xr:uid="{00000000-0005-0000-0000-000041070000}"/>
    <cellStyle name="Normal 6 4 2 3 2" xfId="1498" xr:uid="{00000000-0005-0000-0000-000042070000}"/>
    <cellStyle name="Normal 6 4 2 3 2 2" xfId="2796" xr:uid="{00000000-0005-0000-0000-000043070000}"/>
    <cellStyle name="Normal 6 4 2 3 3" xfId="1083" xr:uid="{00000000-0005-0000-0000-000044070000}"/>
    <cellStyle name="Normal 6 4 2 3 3 2" xfId="2383" xr:uid="{00000000-0005-0000-0000-000045070000}"/>
    <cellStyle name="Normal 6 4 2 3 4" xfId="1963" xr:uid="{00000000-0005-0000-0000-000046070000}"/>
    <cellStyle name="Normal 6 4 2 4" xfId="1357" xr:uid="{00000000-0005-0000-0000-000047070000}"/>
    <cellStyle name="Normal 6 4 2 4 2" xfId="2655" xr:uid="{00000000-0005-0000-0000-000048070000}"/>
    <cellStyle name="Normal 6 4 2 5" xfId="942" xr:uid="{00000000-0005-0000-0000-000049070000}"/>
    <cellStyle name="Normal 6 4 2 5 2" xfId="2242" xr:uid="{00000000-0005-0000-0000-00004A070000}"/>
    <cellStyle name="Normal 6 4 2 6" xfId="1792" xr:uid="{00000000-0005-0000-0000-00004B070000}"/>
    <cellStyle name="Normal 6 4 3" xfId="688" xr:uid="{00000000-0005-0000-0000-00004C070000}"/>
    <cellStyle name="Normal 6 4 3 2" xfId="829" xr:uid="{00000000-0005-0000-0000-00004D070000}"/>
    <cellStyle name="Normal 6 4 3 2 2" xfId="1675" xr:uid="{00000000-0005-0000-0000-00004E070000}"/>
    <cellStyle name="Normal 6 4 3 2 2 2" xfId="2973" xr:uid="{00000000-0005-0000-0000-00004F070000}"/>
    <cellStyle name="Normal 6 4 3 2 3" xfId="1260" xr:uid="{00000000-0005-0000-0000-000050070000}"/>
    <cellStyle name="Normal 6 4 3 2 3 2" xfId="2560" xr:uid="{00000000-0005-0000-0000-000051070000}"/>
    <cellStyle name="Normal 6 4 3 2 4" xfId="2147" xr:uid="{00000000-0005-0000-0000-000052070000}"/>
    <cellStyle name="Normal 6 4 3 3" xfId="1540" xr:uid="{00000000-0005-0000-0000-000053070000}"/>
    <cellStyle name="Normal 6 4 3 3 2" xfId="2838" xr:uid="{00000000-0005-0000-0000-000054070000}"/>
    <cellStyle name="Normal 6 4 3 4" xfId="1125" xr:uid="{00000000-0005-0000-0000-000055070000}"/>
    <cellStyle name="Normal 6 4 3 4 2" xfId="2425" xr:uid="{00000000-0005-0000-0000-000056070000}"/>
    <cellStyle name="Normal 6 4 3 5" xfId="2012" xr:uid="{00000000-0005-0000-0000-000057070000}"/>
    <cellStyle name="Normal 6 4 4" xfId="525" xr:uid="{00000000-0005-0000-0000-000058070000}"/>
    <cellStyle name="Normal 6 4 4 2" xfId="1451" xr:uid="{00000000-0005-0000-0000-000059070000}"/>
    <cellStyle name="Normal 6 4 4 2 2" xfId="2749" xr:uid="{00000000-0005-0000-0000-00005A070000}"/>
    <cellStyle name="Normal 6 4 4 3" xfId="1036" xr:uid="{00000000-0005-0000-0000-00005B070000}"/>
    <cellStyle name="Normal 6 4 4 3 2" xfId="2336" xr:uid="{00000000-0005-0000-0000-00005C070000}"/>
    <cellStyle name="Normal 6 4 4 4" xfId="1912" xr:uid="{00000000-0005-0000-0000-00005D070000}"/>
    <cellStyle name="Normal 6 4 5" xfId="739" xr:uid="{00000000-0005-0000-0000-00005E070000}"/>
    <cellStyle name="Normal 6 4 5 2" xfId="1586" xr:uid="{00000000-0005-0000-0000-00005F070000}"/>
    <cellStyle name="Normal 6 4 5 2 2" xfId="2884" xr:uid="{00000000-0005-0000-0000-000060070000}"/>
    <cellStyle name="Normal 6 4 5 3" xfId="1171" xr:uid="{00000000-0005-0000-0000-000061070000}"/>
    <cellStyle name="Normal 6 4 5 3 2" xfId="2471" xr:uid="{00000000-0005-0000-0000-000062070000}"/>
    <cellStyle name="Normal 6 4 5 4" xfId="2058" xr:uid="{00000000-0005-0000-0000-000063070000}"/>
    <cellStyle name="Normal 6 4 6" xfId="397" xr:uid="{00000000-0005-0000-0000-000064070000}"/>
    <cellStyle name="Normal 6 4 6 2" xfId="1402" xr:uid="{00000000-0005-0000-0000-000065070000}"/>
    <cellStyle name="Normal 6 4 6 2 2" xfId="2700" xr:uid="{00000000-0005-0000-0000-000066070000}"/>
    <cellStyle name="Normal 6 4 6 3" xfId="987" xr:uid="{00000000-0005-0000-0000-000067070000}"/>
    <cellStyle name="Normal 6 4 6 3 2" xfId="2287" xr:uid="{00000000-0005-0000-0000-000068070000}"/>
    <cellStyle name="Normal 6 4 6 4" xfId="1852" xr:uid="{00000000-0005-0000-0000-000069070000}"/>
    <cellStyle name="Normal 6 4 7" xfId="1314" xr:uid="{00000000-0005-0000-0000-00006A070000}"/>
    <cellStyle name="Normal 6 4 7 2" xfId="2613" xr:uid="{00000000-0005-0000-0000-00006B070000}"/>
    <cellStyle name="Normal 6 4 8" xfId="900" xr:uid="{00000000-0005-0000-0000-00006C070000}"/>
    <cellStyle name="Normal 6 4 8 2" xfId="2200" xr:uid="{00000000-0005-0000-0000-00006D070000}"/>
    <cellStyle name="Normal 6 4 9" xfId="1742" xr:uid="{00000000-0005-0000-0000-00006E070000}"/>
    <cellStyle name="Normal 6 5" xfId="138" xr:uid="{00000000-0005-0000-0000-00006F070000}"/>
    <cellStyle name="Normal 6 5 2" xfId="263" xr:uid="{00000000-0005-0000-0000-000070070000}"/>
    <cellStyle name="Normal 6 5 2 2" xfId="787" xr:uid="{00000000-0005-0000-0000-000071070000}"/>
    <cellStyle name="Normal 6 5 2 2 2" xfId="1634" xr:uid="{00000000-0005-0000-0000-000072070000}"/>
    <cellStyle name="Normal 6 5 2 2 2 2" xfId="2932" xr:uid="{00000000-0005-0000-0000-000073070000}"/>
    <cellStyle name="Normal 6 5 2 2 3" xfId="1219" xr:uid="{00000000-0005-0000-0000-000074070000}"/>
    <cellStyle name="Normal 6 5 2 2 3 2" xfId="2519" xr:uid="{00000000-0005-0000-0000-000075070000}"/>
    <cellStyle name="Normal 6 5 2 2 4" xfId="2106" xr:uid="{00000000-0005-0000-0000-000076070000}"/>
    <cellStyle name="Normal 6 5 2 3" xfId="628" xr:uid="{00000000-0005-0000-0000-000077070000}"/>
    <cellStyle name="Normal 6 5 2 3 2" xfId="1499" xr:uid="{00000000-0005-0000-0000-000078070000}"/>
    <cellStyle name="Normal 6 5 2 3 2 2" xfId="2797" xr:uid="{00000000-0005-0000-0000-000079070000}"/>
    <cellStyle name="Normal 6 5 2 3 3" xfId="1084" xr:uid="{00000000-0005-0000-0000-00007A070000}"/>
    <cellStyle name="Normal 6 5 2 3 3 2" xfId="2384" xr:uid="{00000000-0005-0000-0000-00007B070000}"/>
    <cellStyle name="Normal 6 5 2 3 4" xfId="1964" xr:uid="{00000000-0005-0000-0000-00007C070000}"/>
    <cellStyle name="Normal 6 5 2 4" xfId="1358" xr:uid="{00000000-0005-0000-0000-00007D070000}"/>
    <cellStyle name="Normal 6 5 2 4 2" xfId="2656" xr:uid="{00000000-0005-0000-0000-00007E070000}"/>
    <cellStyle name="Normal 6 5 2 5" xfId="943" xr:uid="{00000000-0005-0000-0000-00007F070000}"/>
    <cellStyle name="Normal 6 5 2 5 2" xfId="2243" xr:uid="{00000000-0005-0000-0000-000080070000}"/>
    <cellStyle name="Normal 6 5 2 6" xfId="1793" xr:uid="{00000000-0005-0000-0000-000081070000}"/>
    <cellStyle name="Normal 6 5 3" xfId="689" xr:uid="{00000000-0005-0000-0000-000082070000}"/>
    <cellStyle name="Normal 6 5 3 2" xfId="830" xr:uid="{00000000-0005-0000-0000-000083070000}"/>
    <cellStyle name="Normal 6 5 3 2 2" xfId="1676" xr:uid="{00000000-0005-0000-0000-000084070000}"/>
    <cellStyle name="Normal 6 5 3 2 2 2" xfId="2974" xr:uid="{00000000-0005-0000-0000-000085070000}"/>
    <cellStyle name="Normal 6 5 3 2 3" xfId="1261" xr:uid="{00000000-0005-0000-0000-000086070000}"/>
    <cellStyle name="Normal 6 5 3 2 3 2" xfId="2561" xr:uid="{00000000-0005-0000-0000-000087070000}"/>
    <cellStyle name="Normal 6 5 3 2 4" xfId="2148" xr:uid="{00000000-0005-0000-0000-000088070000}"/>
    <cellStyle name="Normal 6 5 3 3" xfId="1541" xr:uid="{00000000-0005-0000-0000-000089070000}"/>
    <cellStyle name="Normal 6 5 3 3 2" xfId="2839" xr:uid="{00000000-0005-0000-0000-00008A070000}"/>
    <cellStyle name="Normal 6 5 3 4" xfId="1126" xr:uid="{00000000-0005-0000-0000-00008B070000}"/>
    <cellStyle name="Normal 6 5 3 4 2" xfId="2426" xr:uid="{00000000-0005-0000-0000-00008C070000}"/>
    <cellStyle name="Normal 6 5 3 5" xfId="2013" xr:uid="{00000000-0005-0000-0000-00008D070000}"/>
    <cellStyle name="Normal 6 5 4" xfId="526" xr:uid="{00000000-0005-0000-0000-00008E070000}"/>
    <cellStyle name="Normal 6 5 4 2" xfId="1452" xr:uid="{00000000-0005-0000-0000-00008F070000}"/>
    <cellStyle name="Normal 6 5 4 2 2" xfId="2750" xr:uid="{00000000-0005-0000-0000-000090070000}"/>
    <cellStyle name="Normal 6 5 4 3" xfId="1037" xr:uid="{00000000-0005-0000-0000-000091070000}"/>
    <cellStyle name="Normal 6 5 4 3 2" xfId="2337" xr:uid="{00000000-0005-0000-0000-000092070000}"/>
    <cellStyle name="Normal 6 5 4 4" xfId="1913" xr:uid="{00000000-0005-0000-0000-000093070000}"/>
    <cellStyle name="Normal 6 5 5" xfId="740" xr:uid="{00000000-0005-0000-0000-000094070000}"/>
    <cellStyle name="Normal 6 5 5 2" xfId="1587" xr:uid="{00000000-0005-0000-0000-000095070000}"/>
    <cellStyle name="Normal 6 5 5 2 2" xfId="2885" xr:uid="{00000000-0005-0000-0000-000096070000}"/>
    <cellStyle name="Normal 6 5 5 3" xfId="1172" xr:uid="{00000000-0005-0000-0000-000097070000}"/>
    <cellStyle name="Normal 6 5 5 3 2" xfId="2472" xr:uid="{00000000-0005-0000-0000-000098070000}"/>
    <cellStyle name="Normal 6 5 5 4" xfId="2059" xr:uid="{00000000-0005-0000-0000-000099070000}"/>
    <cellStyle name="Normal 6 5 6" xfId="398" xr:uid="{00000000-0005-0000-0000-00009A070000}"/>
    <cellStyle name="Normal 6 5 6 2" xfId="1403" xr:uid="{00000000-0005-0000-0000-00009B070000}"/>
    <cellStyle name="Normal 6 5 6 2 2" xfId="2701" xr:uid="{00000000-0005-0000-0000-00009C070000}"/>
    <cellStyle name="Normal 6 5 6 3" xfId="988" xr:uid="{00000000-0005-0000-0000-00009D070000}"/>
    <cellStyle name="Normal 6 5 6 3 2" xfId="2288" xr:uid="{00000000-0005-0000-0000-00009E070000}"/>
    <cellStyle name="Normal 6 5 6 4" xfId="1853" xr:uid="{00000000-0005-0000-0000-00009F070000}"/>
    <cellStyle name="Normal 6 5 7" xfId="1315" xr:uid="{00000000-0005-0000-0000-0000A0070000}"/>
    <cellStyle name="Normal 6 5 7 2" xfId="2614" xr:uid="{00000000-0005-0000-0000-0000A1070000}"/>
    <cellStyle name="Normal 6 5 8" xfId="901" xr:uid="{00000000-0005-0000-0000-0000A2070000}"/>
    <cellStyle name="Normal 6 5 8 2" xfId="2201" xr:uid="{00000000-0005-0000-0000-0000A3070000}"/>
    <cellStyle name="Normal 6 5 9" xfId="1743" xr:uid="{00000000-0005-0000-0000-0000A4070000}"/>
    <cellStyle name="Normal 6 6" xfId="264" xr:uid="{00000000-0005-0000-0000-0000A5070000}"/>
    <cellStyle name="Normal 6 6 2" xfId="776" xr:uid="{00000000-0005-0000-0000-0000A6070000}"/>
    <cellStyle name="Normal 6 6 2 2" xfId="1623" xr:uid="{00000000-0005-0000-0000-0000A7070000}"/>
    <cellStyle name="Normal 6 6 2 2 2" xfId="2921" xr:uid="{00000000-0005-0000-0000-0000A8070000}"/>
    <cellStyle name="Normal 6 6 2 3" xfId="1208" xr:uid="{00000000-0005-0000-0000-0000A9070000}"/>
    <cellStyle name="Normal 6 6 2 3 2" xfId="2508" xr:uid="{00000000-0005-0000-0000-0000AA070000}"/>
    <cellStyle name="Normal 6 6 2 4" xfId="2095" xr:uid="{00000000-0005-0000-0000-0000AB070000}"/>
    <cellStyle name="Normal 6 6 3" xfId="617" xr:uid="{00000000-0005-0000-0000-0000AC070000}"/>
    <cellStyle name="Normal 6 6 3 2" xfId="1488" xr:uid="{00000000-0005-0000-0000-0000AD070000}"/>
    <cellStyle name="Normal 6 6 3 2 2" xfId="2786" xr:uid="{00000000-0005-0000-0000-0000AE070000}"/>
    <cellStyle name="Normal 6 6 3 3" xfId="1073" xr:uid="{00000000-0005-0000-0000-0000AF070000}"/>
    <cellStyle name="Normal 6 6 3 3 2" xfId="2373" xr:uid="{00000000-0005-0000-0000-0000B0070000}"/>
    <cellStyle name="Normal 6 6 3 4" xfId="1953" xr:uid="{00000000-0005-0000-0000-0000B1070000}"/>
    <cellStyle name="Normal 6 6 4" xfId="1359" xr:uid="{00000000-0005-0000-0000-0000B2070000}"/>
    <cellStyle name="Normal 6 6 4 2" xfId="2657" xr:uid="{00000000-0005-0000-0000-0000B3070000}"/>
    <cellStyle name="Normal 6 6 5" xfId="944" xr:uid="{00000000-0005-0000-0000-0000B4070000}"/>
    <cellStyle name="Normal 6 6 5 2" xfId="2244" xr:uid="{00000000-0005-0000-0000-0000B5070000}"/>
    <cellStyle name="Normal 6 6 6" xfId="1794" xr:uid="{00000000-0005-0000-0000-0000B6070000}"/>
    <cellStyle name="Normal 6 7" xfId="660" xr:uid="{00000000-0005-0000-0000-0000B7070000}"/>
    <cellStyle name="Normal 6 7 2" xfId="802" xr:uid="{00000000-0005-0000-0000-0000B8070000}"/>
    <cellStyle name="Normal 6 7 2 2" xfId="1648" xr:uid="{00000000-0005-0000-0000-0000B9070000}"/>
    <cellStyle name="Normal 6 7 2 2 2" xfId="2946" xr:uid="{00000000-0005-0000-0000-0000BA070000}"/>
    <cellStyle name="Normal 6 7 2 3" xfId="1233" xr:uid="{00000000-0005-0000-0000-0000BB070000}"/>
    <cellStyle name="Normal 6 7 2 3 2" xfId="2533" xr:uid="{00000000-0005-0000-0000-0000BC070000}"/>
    <cellStyle name="Normal 6 7 2 4" xfId="2120" xr:uid="{00000000-0005-0000-0000-0000BD070000}"/>
    <cellStyle name="Normal 6 7 3" xfId="1513" xr:uid="{00000000-0005-0000-0000-0000BE070000}"/>
    <cellStyle name="Normal 6 7 3 2" xfId="2811" xr:uid="{00000000-0005-0000-0000-0000BF070000}"/>
    <cellStyle name="Normal 6 7 4" xfId="1098" xr:uid="{00000000-0005-0000-0000-0000C0070000}"/>
    <cellStyle name="Normal 6 7 4 2" xfId="2398" xr:uid="{00000000-0005-0000-0000-0000C1070000}"/>
    <cellStyle name="Normal 6 7 5" xfId="1985" xr:uid="{00000000-0005-0000-0000-0000C2070000}"/>
    <cellStyle name="Normal 6 8" xfId="445" xr:uid="{00000000-0005-0000-0000-0000C3070000}"/>
    <cellStyle name="Normal 6 8 2" xfId="1423" xr:uid="{00000000-0005-0000-0000-0000C4070000}"/>
    <cellStyle name="Normal 6 8 2 2" xfId="2721" xr:uid="{00000000-0005-0000-0000-0000C5070000}"/>
    <cellStyle name="Normal 6 8 3" xfId="1008" xr:uid="{00000000-0005-0000-0000-0000C6070000}"/>
    <cellStyle name="Normal 6 8 3 2" xfId="2308" xr:uid="{00000000-0005-0000-0000-0000C7070000}"/>
    <cellStyle name="Normal 6 8 4" xfId="1882" xr:uid="{00000000-0005-0000-0000-0000C8070000}"/>
    <cellStyle name="Normal 6 9" xfId="711" xr:uid="{00000000-0005-0000-0000-0000C9070000}"/>
    <cellStyle name="Normal 6 9 2" xfId="1558" xr:uid="{00000000-0005-0000-0000-0000CA070000}"/>
    <cellStyle name="Normal 6 9 2 2" xfId="2856" xr:uid="{00000000-0005-0000-0000-0000CB070000}"/>
    <cellStyle name="Normal 6 9 3" xfId="1143" xr:uid="{00000000-0005-0000-0000-0000CC070000}"/>
    <cellStyle name="Normal 6 9 3 2" xfId="2443" xr:uid="{00000000-0005-0000-0000-0000CD070000}"/>
    <cellStyle name="Normal 6 9 4" xfId="2030" xr:uid="{00000000-0005-0000-0000-0000CE070000}"/>
    <cellStyle name="Normal 60" xfId="139" xr:uid="{00000000-0005-0000-0000-0000CF070000}"/>
    <cellStyle name="Normal 60 2" xfId="265" xr:uid="{00000000-0005-0000-0000-0000D0070000}"/>
    <cellStyle name="Normal 60 2 2" xfId="629" xr:uid="{00000000-0005-0000-0000-0000D1070000}"/>
    <cellStyle name="Normal 60 3" xfId="489" xr:uid="{00000000-0005-0000-0000-0000D2070000}"/>
    <cellStyle name="Normal 60 4" xfId="358" xr:uid="{00000000-0005-0000-0000-0000D3070000}"/>
    <cellStyle name="Normal 61" xfId="140" xr:uid="{00000000-0005-0000-0000-0000D4070000}"/>
    <cellStyle name="Normal 61 2" xfId="266" xr:uid="{00000000-0005-0000-0000-0000D5070000}"/>
    <cellStyle name="Normal 61 2 2" xfId="630" xr:uid="{00000000-0005-0000-0000-0000D6070000}"/>
    <cellStyle name="Normal 61 3" xfId="490" xr:uid="{00000000-0005-0000-0000-0000D7070000}"/>
    <cellStyle name="Normal 61 4" xfId="359" xr:uid="{00000000-0005-0000-0000-0000D8070000}"/>
    <cellStyle name="Normal 62" xfId="141" xr:uid="{00000000-0005-0000-0000-0000D9070000}"/>
    <cellStyle name="Normal 62 2" xfId="267" xr:uid="{00000000-0005-0000-0000-0000DA070000}"/>
    <cellStyle name="Normal 62 2 2" xfId="631" xr:uid="{00000000-0005-0000-0000-0000DB070000}"/>
    <cellStyle name="Normal 62 3" xfId="491" xr:uid="{00000000-0005-0000-0000-0000DC070000}"/>
    <cellStyle name="Normal 62 4" xfId="360" xr:uid="{00000000-0005-0000-0000-0000DD070000}"/>
    <cellStyle name="Normal 63" xfId="142" xr:uid="{00000000-0005-0000-0000-0000DE070000}"/>
    <cellStyle name="Normal 63 2" xfId="268" xr:uid="{00000000-0005-0000-0000-0000DF070000}"/>
    <cellStyle name="Normal 63 2 2" xfId="632" xr:uid="{00000000-0005-0000-0000-0000E0070000}"/>
    <cellStyle name="Normal 63 3" xfId="493" xr:uid="{00000000-0005-0000-0000-0000E1070000}"/>
    <cellStyle name="Normal 63 4" xfId="362" xr:uid="{00000000-0005-0000-0000-0000E2070000}"/>
    <cellStyle name="Normal 64" xfId="143" xr:uid="{00000000-0005-0000-0000-0000E3070000}"/>
    <cellStyle name="Normal 64 2" xfId="269" xr:uid="{00000000-0005-0000-0000-0000E4070000}"/>
    <cellStyle name="Normal 64 2 2" xfId="430" xr:uid="{00000000-0005-0000-0000-0000E5070000}"/>
    <cellStyle name="Normal 64 3" xfId="550" xr:uid="{00000000-0005-0000-0000-0000E6070000}"/>
    <cellStyle name="Normal 64 3 2" xfId="1466" xr:uid="{00000000-0005-0000-0000-0000E7070000}"/>
    <cellStyle name="Normal 64 3 2 2" xfId="2764" xr:uid="{00000000-0005-0000-0000-0000E8070000}"/>
    <cellStyle name="Normal 64 3 3" xfId="1051" xr:uid="{00000000-0005-0000-0000-0000E9070000}"/>
    <cellStyle name="Normal 64 3 3 2" xfId="2351" xr:uid="{00000000-0005-0000-0000-0000EA070000}"/>
    <cellStyle name="Normal 64 3 4" xfId="1931" xr:uid="{00000000-0005-0000-0000-0000EB070000}"/>
    <cellStyle name="Normal 64 4" xfId="754" xr:uid="{00000000-0005-0000-0000-0000EC070000}"/>
    <cellStyle name="Normal 64 4 2" xfId="1601" xr:uid="{00000000-0005-0000-0000-0000ED070000}"/>
    <cellStyle name="Normal 64 4 2 2" xfId="2899" xr:uid="{00000000-0005-0000-0000-0000EE070000}"/>
    <cellStyle name="Normal 64 4 3" xfId="1186" xr:uid="{00000000-0005-0000-0000-0000EF070000}"/>
    <cellStyle name="Normal 64 4 3 2" xfId="2486" xr:uid="{00000000-0005-0000-0000-0000F0070000}"/>
    <cellStyle name="Normal 64 4 4" xfId="2073" xr:uid="{00000000-0005-0000-0000-0000F1070000}"/>
    <cellStyle name="Normal 64 5" xfId="429" xr:uid="{00000000-0005-0000-0000-0000F2070000}"/>
    <cellStyle name="Normal 64 5 2" xfId="1417" xr:uid="{00000000-0005-0000-0000-0000F3070000}"/>
    <cellStyle name="Normal 64 5 2 2" xfId="2715" xr:uid="{00000000-0005-0000-0000-0000F4070000}"/>
    <cellStyle name="Normal 64 5 3" xfId="1002" xr:uid="{00000000-0005-0000-0000-0000F5070000}"/>
    <cellStyle name="Normal 64 5 3 2" xfId="2302" xr:uid="{00000000-0005-0000-0000-0000F6070000}"/>
    <cellStyle name="Normal 64 5 4" xfId="1874" xr:uid="{00000000-0005-0000-0000-0000F7070000}"/>
    <cellStyle name="Normal 65" xfId="144" xr:uid="{00000000-0005-0000-0000-0000F8070000}"/>
    <cellStyle name="Normal 65 2" xfId="705" xr:uid="{00000000-0005-0000-0000-0000F9070000}"/>
    <cellStyle name="Normal 65 2 2" xfId="846" xr:uid="{00000000-0005-0000-0000-0000FA070000}"/>
    <cellStyle name="Normal 65 2 2 2" xfId="1692" xr:uid="{00000000-0005-0000-0000-0000FB070000}"/>
    <cellStyle name="Normal 65 2 2 2 2" xfId="2990" xr:uid="{00000000-0005-0000-0000-0000FC070000}"/>
    <cellStyle name="Normal 65 2 2 3" xfId="1277" xr:uid="{00000000-0005-0000-0000-0000FD070000}"/>
    <cellStyle name="Normal 65 2 2 3 2" xfId="2577" xr:uid="{00000000-0005-0000-0000-0000FE070000}"/>
    <cellStyle name="Normal 65 2 2 4" xfId="2164" xr:uid="{00000000-0005-0000-0000-0000FF070000}"/>
    <cellStyle name="Normal 65 2 3" xfId="1557" xr:uid="{00000000-0005-0000-0000-000000080000}"/>
    <cellStyle name="Normal 65 2 3 2" xfId="2855" xr:uid="{00000000-0005-0000-0000-000001080000}"/>
    <cellStyle name="Normal 65 2 4" xfId="1142" xr:uid="{00000000-0005-0000-0000-000002080000}"/>
    <cellStyle name="Normal 65 2 4 2" xfId="2442" xr:uid="{00000000-0005-0000-0000-000003080000}"/>
    <cellStyle name="Normal 65 2 5" xfId="2029" xr:uid="{00000000-0005-0000-0000-000004080000}"/>
    <cellStyle name="Normal 65 3" xfId="431" xr:uid="{00000000-0005-0000-0000-000005080000}"/>
    <cellStyle name="Normal 65 4" xfId="1316" xr:uid="{00000000-0005-0000-0000-000006080000}"/>
    <cellStyle name="Normal 65 4 2" xfId="2615" xr:uid="{00000000-0005-0000-0000-000007080000}"/>
    <cellStyle name="Normal 65 5" xfId="902" xr:uid="{00000000-0005-0000-0000-000008080000}"/>
    <cellStyle name="Normal 65 5 2" xfId="2202" xr:uid="{00000000-0005-0000-0000-000009080000}"/>
    <cellStyle name="Normal 65 6" xfId="1744" xr:uid="{00000000-0005-0000-0000-00000A080000}"/>
    <cellStyle name="Normal 66" xfId="270" xr:uid="{00000000-0005-0000-0000-00000B080000}"/>
    <cellStyle name="Normal 66 2" xfId="309" xr:uid="{00000000-0005-0000-0000-00000C080000}"/>
    <cellStyle name="Normal 66 3" xfId="552" xr:uid="{00000000-0005-0000-0000-00000D080000}"/>
    <cellStyle name="Normal 66 3 2" xfId="1468" xr:uid="{00000000-0005-0000-0000-00000E080000}"/>
    <cellStyle name="Normal 66 3 2 2" xfId="2766" xr:uid="{00000000-0005-0000-0000-00000F080000}"/>
    <cellStyle name="Normal 66 3 3" xfId="1053" xr:uid="{00000000-0005-0000-0000-000010080000}"/>
    <cellStyle name="Normal 66 3 3 2" xfId="2353" xr:uid="{00000000-0005-0000-0000-000011080000}"/>
    <cellStyle name="Normal 66 3 4" xfId="1933" xr:uid="{00000000-0005-0000-0000-000012080000}"/>
    <cellStyle name="Normal 66 4" xfId="756" xr:uid="{00000000-0005-0000-0000-000013080000}"/>
    <cellStyle name="Normal 66 4 2" xfId="1603" xr:uid="{00000000-0005-0000-0000-000014080000}"/>
    <cellStyle name="Normal 66 4 2 2" xfId="2901" xr:uid="{00000000-0005-0000-0000-000015080000}"/>
    <cellStyle name="Normal 66 4 3" xfId="1188" xr:uid="{00000000-0005-0000-0000-000016080000}"/>
    <cellStyle name="Normal 66 4 3 2" xfId="2488" xr:uid="{00000000-0005-0000-0000-000017080000}"/>
    <cellStyle name="Normal 66 4 4" xfId="2075" xr:uid="{00000000-0005-0000-0000-000018080000}"/>
    <cellStyle name="Normal 66 5" xfId="1360" xr:uid="{00000000-0005-0000-0000-000019080000}"/>
    <cellStyle name="Normal 66 5 2" xfId="2658" xr:uid="{00000000-0005-0000-0000-00001A080000}"/>
    <cellStyle name="Normal 66 6" xfId="945" xr:uid="{00000000-0005-0000-0000-00001B080000}"/>
    <cellStyle name="Normal 66 6 2" xfId="2245" xr:uid="{00000000-0005-0000-0000-00001C080000}"/>
    <cellStyle name="Normal 66 7" xfId="1795" xr:uid="{00000000-0005-0000-0000-00001D080000}"/>
    <cellStyle name="Normal 67" xfId="271" xr:uid="{00000000-0005-0000-0000-00001E080000}"/>
    <cellStyle name="Normal 67 2" xfId="757" xr:uid="{00000000-0005-0000-0000-00001F080000}"/>
    <cellStyle name="Normal 67 2 2" xfId="1604" xr:uid="{00000000-0005-0000-0000-000020080000}"/>
    <cellStyle name="Normal 67 2 2 2" xfId="2902" xr:uid="{00000000-0005-0000-0000-000021080000}"/>
    <cellStyle name="Normal 67 2 3" xfId="1189" xr:uid="{00000000-0005-0000-0000-000022080000}"/>
    <cellStyle name="Normal 67 2 3 2" xfId="2489" xr:uid="{00000000-0005-0000-0000-000023080000}"/>
    <cellStyle name="Normal 67 2 4" xfId="2076" xr:uid="{00000000-0005-0000-0000-000024080000}"/>
    <cellStyle name="Normal 67 3" xfId="553" xr:uid="{00000000-0005-0000-0000-000025080000}"/>
    <cellStyle name="Normal 67 3 2" xfId="1469" xr:uid="{00000000-0005-0000-0000-000026080000}"/>
    <cellStyle name="Normal 67 3 2 2" xfId="2767" xr:uid="{00000000-0005-0000-0000-000027080000}"/>
    <cellStyle name="Normal 67 3 3" xfId="1054" xr:uid="{00000000-0005-0000-0000-000028080000}"/>
    <cellStyle name="Normal 67 3 3 2" xfId="2354" xr:uid="{00000000-0005-0000-0000-000029080000}"/>
    <cellStyle name="Normal 67 3 4" xfId="1934" xr:uid="{00000000-0005-0000-0000-00002A080000}"/>
    <cellStyle name="Normal 67 4" xfId="1361" xr:uid="{00000000-0005-0000-0000-00002B080000}"/>
    <cellStyle name="Normal 67 4 2" xfId="2659" xr:uid="{00000000-0005-0000-0000-00002C080000}"/>
    <cellStyle name="Normal 67 5" xfId="946" xr:uid="{00000000-0005-0000-0000-00002D080000}"/>
    <cellStyle name="Normal 67 5 2" xfId="2246" xr:uid="{00000000-0005-0000-0000-00002E080000}"/>
    <cellStyle name="Normal 67 6" xfId="1796" xr:uid="{00000000-0005-0000-0000-00002F080000}"/>
    <cellStyle name="Normal 68" xfId="672" xr:uid="{00000000-0005-0000-0000-000030080000}"/>
    <cellStyle name="Normal 69" xfId="443" xr:uid="{00000000-0005-0000-0000-000031080000}"/>
    <cellStyle name="Normal 7" xfId="15" xr:uid="{00000000-0005-0000-0000-000032080000}"/>
    <cellStyle name="Normal 7 2" xfId="145" xr:uid="{00000000-0005-0000-0000-000033080000}"/>
    <cellStyle name="Normal 7 2 2" xfId="272" xr:uid="{00000000-0005-0000-0000-000034080000}"/>
    <cellStyle name="Normal 7 2 2 2" xfId="634" xr:uid="{00000000-0005-0000-0000-000035080000}"/>
    <cellStyle name="Normal 7 2 3" xfId="527" xr:uid="{00000000-0005-0000-0000-000036080000}"/>
    <cellStyle name="Normal 7 2 4" xfId="399" xr:uid="{00000000-0005-0000-0000-000037080000}"/>
    <cellStyle name="Normal 7 3" xfId="273" xr:uid="{00000000-0005-0000-0000-000038080000}"/>
    <cellStyle name="Normal 7 3 2" xfId="633" xr:uid="{00000000-0005-0000-0000-000039080000}"/>
    <cellStyle name="Normal 7 4" xfId="446" xr:uid="{00000000-0005-0000-0000-00003A080000}"/>
    <cellStyle name="Normal 7 5" xfId="314" xr:uid="{00000000-0005-0000-0000-00003B080000}"/>
    <cellStyle name="Normal 70" xfId="546" xr:uid="{00000000-0005-0000-0000-00003C080000}"/>
    <cellStyle name="Normal 71" xfId="706" xr:uid="{00000000-0005-0000-0000-00003D080000}"/>
    <cellStyle name="Normal 72" xfId="707" xr:uid="{00000000-0005-0000-0000-00003E080000}"/>
    <cellStyle name="Normal 73" xfId="444" xr:uid="{00000000-0005-0000-0000-00003F080000}"/>
    <cellStyle name="Normal 74" xfId="709" xr:uid="{00000000-0005-0000-0000-000040080000}"/>
    <cellStyle name="Normal 75" xfId="708" xr:uid="{00000000-0005-0000-0000-000041080000}"/>
    <cellStyle name="Normal 76" xfId="710" xr:uid="{00000000-0005-0000-0000-000042080000}"/>
    <cellStyle name="Normal 77" xfId="790" xr:uid="{00000000-0005-0000-0000-000043080000}"/>
    <cellStyle name="Normal 78" xfId="847" xr:uid="{00000000-0005-0000-0000-000044080000}"/>
    <cellStyle name="Normal 79" xfId="848" xr:uid="{00000000-0005-0000-0000-000045080000}"/>
    <cellStyle name="Normal 8" xfId="146" xr:uid="{00000000-0005-0000-0000-000046080000}"/>
    <cellStyle name="Normal 8 2" xfId="147" xr:uid="{00000000-0005-0000-0000-000047080000}"/>
    <cellStyle name="Normal 8 2 2" xfId="274" xr:uid="{00000000-0005-0000-0000-000048080000}"/>
    <cellStyle name="Normal 8 2 2 2" xfId="636" xr:uid="{00000000-0005-0000-0000-000049080000}"/>
    <cellStyle name="Normal 8 2 3" xfId="529" xr:uid="{00000000-0005-0000-0000-00004A080000}"/>
    <cellStyle name="Normal 8 2 4" xfId="401" xr:uid="{00000000-0005-0000-0000-00004B080000}"/>
    <cellStyle name="Normal 8 3" xfId="275" xr:uid="{00000000-0005-0000-0000-00004C080000}"/>
    <cellStyle name="Normal 8 3 2" xfId="635" xr:uid="{00000000-0005-0000-0000-00004D080000}"/>
    <cellStyle name="Normal 8 4" xfId="528" xr:uid="{00000000-0005-0000-0000-00004E080000}"/>
    <cellStyle name="Normal 8 5" xfId="400" xr:uid="{00000000-0005-0000-0000-00004F080000}"/>
    <cellStyle name="Normal 80" xfId="310" xr:uid="{00000000-0005-0000-0000-000050080000}"/>
    <cellStyle name="Normal 81" xfId="318" xr:uid="{00000000-0005-0000-0000-000051080000}"/>
    <cellStyle name="Normal 82" xfId="862" xr:uid="{00000000-0005-0000-0000-000052080000}"/>
    <cellStyle name="Normal 83" xfId="406" xr:uid="{00000000-0005-0000-0000-000053080000}"/>
    <cellStyle name="Normal 84" xfId="860" xr:uid="{00000000-0005-0000-0000-000054080000}"/>
    <cellStyle name="Normal 85" xfId="437" xr:uid="{00000000-0005-0000-0000-000055080000}"/>
    <cellStyle name="Normal 86" xfId="859" xr:uid="{00000000-0005-0000-0000-000056080000}"/>
    <cellStyle name="Normal 87" xfId="866" xr:uid="{00000000-0005-0000-0000-000057080000}"/>
    <cellStyle name="Normal 88" xfId="856" xr:uid="{00000000-0005-0000-0000-000058080000}"/>
    <cellStyle name="Normal 89" xfId="857" xr:uid="{00000000-0005-0000-0000-000059080000}"/>
    <cellStyle name="Normal 9" xfId="148" xr:uid="{00000000-0005-0000-0000-00005A080000}"/>
    <cellStyle name="Normal 9 2" xfId="276" xr:uid="{00000000-0005-0000-0000-00005B080000}"/>
    <cellStyle name="Normal 9 2 2" xfId="637" xr:uid="{00000000-0005-0000-0000-00005C080000}"/>
    <cellStyle name="Normal 9 3" xfId="447" xr:uid="{00000000-0005-0000-0000-00005D080000}"/>
    <cellStyle name="Normal 9 4" xfId="315" xr:uid="{00000000-0005-0000-0000-00005E080000}"/>
    <cellStyle name="Normal 90" xfId="855" xr:uid="{00000000-0005-0000-0000-00005F080000}"/>
    <cellStyle name="Normal 91" xfId="403" xr:uid="{00000000-0005-0000-0000-000060080000}"/>
    <cellStyle name="Normal 92" xfId="854" xr:uid="{00000000-0005-0000-0000-000061080000}"/>
    <cellStyle name="Normal 93" xfId="852" xr:uid="{00000000-0005-0000-0000-000062080000}"/>
    <cellStyle name="Normal 94" xfId="374" xr:uid="{00000000-0005-0000-0000-000063080000}"/>
    <cellStyle name="Normal 95" xfId="864" xr:uid="{00000000-0005-0000-0000-000064080000}"/>
    <cellStyle name="Normal 96" xfId="853" xr:uid="{00000000-0005-0000-0000-000065080000}"/>
    <cellStyle name="Normal 97" xfId="861" xr:uid="{00000000-0005-0000-0000-000066080000}"/>
    <cellStyle name="Normal 98" xfId="858" xr:uid="{00000000-0005-0000-0000-000067080000}"/>
    <cellStyle name="Normal 99" xfId="865" xr:uid="{00000000-0005-0000-0000-000068080000}"/>
    <cellStyle name="Normal_FICHA DE VERIFICAÇÃO PRELIMINAR - Plano R" xfId="3000" xr:uid="{1034AAF2-FD24-4FBB-9C50-CB0B59D769DC}"/>
    <cellStyle name="Normal_orçcomp" xfId="1696" xr:uid="{00000000-0005-0000-0000-00006A080000}"/>
    <cellStyle name="Normal1" xfId="149" xr:uid="{00000000-0005-0000-0000-00006B080000}"/>
    <cellStyle name="Normal2" xfId="150" xr:uid="{00000000-0005-0000-0000-00006C080000}"/>
    <cellStyle name="Normal3" xfId="151" xr:uid="{00000000-0005-0000-0000-00006D080000}"/>
    <cellStyle name="Percent [2]" xfId="152" xr:uid="{00000000-0005-0000-0000-00006E080000}"/>
    <cellStyle name="Percent [2] 2" xfId="277" xr:uid="{00000000-0005-0000-0000-00006F080000}"/>
    <cellStyle name="Percent [2] 2 2" xfId="638" xr:uid="{00000000-0005-0000-0000-000070080000}"/>
    <cellStyle name="Percent [2] 3" xfId="530" xr:uid="{00000000-0005-0000-0000-000071080000}"/>
    <cellStyle name="Percent [2] 4" xfId="402" xr:uid="{00000000-0005-0000-0000-000072080000}"/>
    <cellStyle name="Percent_Sheet1" xfId="153" xr:uid="{00000000-0005-0000-0000-000073080000}"/>
    <cellStyle name="Percentual" xfId="154" xr:uid="{00000000-0005-0000-0000-000074080000}"/>
    <cellStyle name="Ponto" xfId="155" xr:uid="{00000000-0005-0000-0000-000075080000}"/>
    <cellStyle name="Porcentagem 2" xfId="16" xr:uid="{00000000-0005-0000-0000-000076080000}"/>
    <cellStyle name="Porcentagem 2 2" xfId="189" xr:uid="{00000000-0005-0000-0000-000077080000}"/>
    <cellStyle name="Porcentagem 2 2 2" xfId="426" xr:uid="{00000000-0005-0000-0000-000078080000}"/>
    <cellStyle name="Porcentagem 2 3" xfId="316" xr:uid="{00000000-0005-0000-0000-000079080000}"/>
    <cellStyle name="Porcentagem 3" xfId="17" xr:uid="{00000000-0005-0000-0000-00007A080000}"/>
    <cellStyle name="Porcentagem 3 2" xfId="156" xr:uid="{00000000-0005-0000-0000-00007B080000}"/>
    <cellStyle name="Porcentagem 3 3" xfId="278" xr:uid="{00000000-0005-0000-0000-00007C080000}"/>
    <cellStyle name="Porcentagem 4" xfId="18" xr:uid="{00000000-0005-0000-0000-00007D080000}"/>
    <cellStyle name="Porcentagem 4 2" xfId="19" xr:uid="{00000000-0005-0000-0000-00007E080000}"/>
    <cellStyle name="Porcentagem 4 2 2" xfId="157" xr:uid="{00000000-0005-0000-0000-00007F080000}"/>
    <cellStyle name="Porcentagem 4 2 2 2" xfId="424" xr:uid="{00000000-0005-0000-0000-000080080000}"/>
    <cellStyle name="Porcentagem 4 2 3" xfId="308" xr:uid="{00000000-0005-0000-0000-000081080000}"/>
    <cellStyle name="Porcentagem 5" xfId="158" xr:uid="{00000000-0005-0000-0000-000082080000}"/>
    <cellStyle name="Porcentagem 6" xfId="159" xr:uid="{00000000-0005-0000-0000-000083080000}"/>
    <cellStyle name="Porcentagem 6 10" xfId="1745" xr:uid="{00000000-0005-0000-0000-000084080000}"/>
    <cellStyle name="Porcentagem 6 2" xfId="160" xr:uid="{00000000-0005-0000-0000-000085080000}"/>
    <cellStyle name="Porcentagem 6 2 2" xfId="279" xr:uid="{00000000-0005-0000-0000-000086080000}"/>
    <cellStyle name="Porcentagem 6 2 2 2" xfId="789" xr:uid="{00000000-0005-0000-0000-000087080000}"/>
    <cellStyle name="Porcentagem 6 2 2 2 2" xfId="1636" xr:uid="{00000000-0005-0000-0000-000088080000}"/>
    <cellStyle name="Porcentagem 6 2 2 2 2 2" xfId="2934" xr:uid="{00000000-0005-0000-0000-000089080000}"/>
    <cellStyle name="Porcentagem 6 2 2 2 3" xfId="1221" xr:uid="{00000000-0005-0000-0000-00008A080000}"/>
    <cellStyle name="Porcentagem 6 2 2 2 3 2" xfId="2521" xr:uid="{00000000-0005-0000-0000-00008B080000}"/>
    <cellStyle name="Porcentagem 6 2 2 2 4" xfId="2108" xr:uid="{00000000-0005-0000-0000-00008C080000}"/>
    <cellStyle name="Porcentagem 6 2 2 3" xfId="640" xr:uid="{00000000-0005-0000-0000-00008D080000}"/>
    <cellStyle name="Porcentagem 6 2 2 3 2" xfId="1501" xr:uid="{00000000-0005-0000-0000-00008E080000}"/>
    <cellStyle name="Porcentagem 6 2 2 3 2 2" xfId="2799" xr:uid="{00000000-0005-0000-0000-00008F080000}"/>
    <cellStyle name="Porcentagem 6 2 2 3 3" xfId="1086" xr:uid="{00000000-0005-0000-0000-000090080000}"/>
    <cellStyle name="Porcentagem 6 2 2 3 3 2" xfId="2386" xr:uid="{00000000-0005-0000-0000-000091080000}"/>
    <cellStyle name="Porcentagem 6 2 2 3 4" xfId="1966" xr:uid="{00000000-0005-0000-0000-000092080000}"/>
    <cellStyle name="Porcentagem 6 2 2 4" xfId="1362" xr:uid="{00000000-0005-0000-0000-000093080000}"/>
    <cellStyle name="Porcentagem 6 2 2 4 2" xfId="2660" xr:uid="{00000000-0005-0000-0000-000094080000}"/>
    <cellStyle name="Porcentagem 6 2 2 5" xfId="947" xr:uid="{00000000-0005-0000-0000-000095080000}"/>
    <cellStyle name="Porcentagem 6 2 2 5 2" xfId="2247" xr:uid="{00000000-0005-0000-0000-000096080000}"/>
    <cellStyle name="Porcentagem 6 2 2 6" xfId="1797" xr:uid="{00000000-0005-0000-0000-000097080000}"/>
    <cellStyle name="Porcentagem 6 2 3" xfId="691" xr:uid="{00000000-0005-0000-0000-000098080000}"/>
    <cellStyle name="Porcentagem 6 2 3 2" xfId="832" xr:uid="{00000000-0005-0000-0000-000099080000}"/>
    <cellStyle name="Porcentagem 6 2 3 2 2" xfId="1678" xr:uid="{00000000-0005-0000-0000-00009A080000}"/>
    <cellStyle name="Porcentagem 6 2 3 2 2 2" xfId="2976" xr:uid="{00000000-0005-0000-0000-00009B080000}"/>
    <cellStyle name="Porcentagem 6 2 3 2 3" xfId="1263" xr:uid="{00000000-0005-0000-0000-00009C080000}"/>
    <cellStyle name="Porcentagem 6 2 3 2 3 2" xfId="2563" xr:uid="{00000000-0005-0000-0000-00009D080000}"/>
    <cellStyle name="Porcentagem 6 2 3 2 4" xfId="2150" xr:uid="{00000000-0005-0000-0000-00009E080000}"/>
    <cellStyle name="Porcentagem 6 2 3 3" xfId="1543" xr:uid="{00000000-0005-0000-0000-00009F080000}"/>
    <cellStyle name="Porcentagem 6 2 3 3 2" xfId="2841" xr:uid="{00000000-0005-0000-0000-0000A0080000}"/>
    <cellStyle name="Porcentagem 6 2 3 4" xfId="1128" xr:uid="{00000000-0005-0000-0000-0000A1080000}"/>
    <cellStyle name="Porcentagem 6 2 3 4 2" xfId="2428" xr:uid="{00000000-0005-0000-0000-0000A2080000}"/>
    <cellStyle name="Porcentagem 6 2 3 5" xfId="2015" xr:uid="{00000000-0005-0000-0000-0000A3080000}"/>
    <cellStyle name="Porcentagem 6 2 4" xfId="532" xr:uid="{00000000-0005-0000-0000-0000A4080000}"/>
    <cellStyle name="Porcentagem 6 2 4 2" xfId="1454" xr:uid="{00000000-0005-0000-0000-0000A5080000}"/>
    <cellStyle name="Porcentagem 6 2 4 2 2" xfId="2752" xr:uid="{00000000-0005-0000-0000-0000A6080000}"/>
    <cellStyle name="Porcentagem 6 2 4 3" xfId="1039" xr:uid="{00000000-0005-0000-0000-0000A7080000}"/>
    <cellStyle name="Porcentagem 6 2 4 3 2" xfId="2339" xr:uid="{00000000-0005-0000-0000-0000A8080000}"/>
    <cellStyle name="Porcentagem 6 2 4 4" xfId="1915" xr:uid="{00000000-0005-0000-0000-0000A9080000}"/>
    <cellStyle name="Porcentagem 6 2 5" xfId="742" xr:uid="{00000000-0005-0000-0000-0000AA080000}"/>
    <cellStyle name="Porcentagem 6 2 5 2" xfId="1589" xr:uid="{00000000-0005-0000-0000-0000AB080000}"/>
    <cellStyle name="Porcentagem 6 2 5 2 2" xfId="2887" xr:uid="{00000000-0005-0000-0000-0000AC080000}"/>
    <cellStyle name="Porcentagem 6 2 5 3" xfId="1174" xr:uid="{00000000-0005-0000-0000-0000AD080000}"/>
    <cellStyle name="Porcentagem 6 2 5 3 2" xfId="2474" xr:uid="{00000000-0005-0000-0000-0000AE080000}"/>
    <cellStyle name="Porcentagem 6 2 5 4" xfId="2061" xr:uid="{00000000-0005-0000-0000-0000AF080000}"/>
    <cellStyle name="Porcentagem 6 2 6" xfId="405" xr:uid="{00000000-0005-0000-0000-0000B0080000}"/>
    <cellStyle name="Porcentagem 6 2 6 2" xfId="1405" xr:uid="{00000000-0005-0000-0000-0000B1080000}"/>
    <cellStyle name="Porcentagem 6 2 6 2 2" xfId="2703" xr:uid="{00000000-0005-0000-0000-0000B2080000}"/>
    <cellStyle name="Porcentagem 6 2 6 3" xfId="990" xr:uid="{00000000-0005-0000-0000-0000B3080000}"/>
    <cellStyle name="Porcentagem 6 2 6 3 2" xfId="2290" xr:uid="{00000000-0005-0000-0000-0000B4080000}"/>
    <cellStyle name="Porcentagem 6 2 6 4" xfId="1855" xr:uid="{00000000-0005-0000-0000-0000B5080000}"/>
    <cellStyle name="Porcentagem 6 2 7" xfId="1318" xr:uid="{00000000-0005-0000-0000-0000B6080000}"/>
    <cellStyle name="Porcentagem 6 2 7 2" xfId="2617" xr:uid="{00000000-0005-0000-0000-0000B7080000}"/>
    <cellStyle name="Porcentagem 6 2 8" xfId="904" xr:uid="{00000000-0005-0000-0000-0000B8080000}"/>
    <cellStyle name="Porcentagem 6 2 8 2" xfId="2204" xr:uid="{00000000-0005-0000-0000-0000B9080000}"/>
    <cellStyle name="Porcentagem 6 2 9" xfId="1746" xr:uid="{00000000-0005-0000-0000-0000BA080000}"/>
    <cellStyle name="Porcentagem 6 3" xfId="280" xr:uid="{00000000-0005-0000-0000-0000BB080000}"/>
    <cellStyle name="Porcentagem 6 3 2" xfId="788" xr:uid="{00000000-0005-0000-0000-0000BC080000}"/>
    <cellStyle name="Porcentagem 6 3 2 2" xfId="1635" xr:uid="{00000000-0005-0000-0000-0000BD080000}"/>
    <cellStyle name="Porcentagem 6 3 2 2 2" xfId="2933" xr:uid="{00000000-0005-0000-0000-0000BE080000}"/>
    <cellStyle name="Porcentagem 6 3 2 3" xfId="1220" xr:uid="{00000000-0005-0000-0000-0000BF080000}"/>
    <cellStyle name="Porcentagem 6 3 2 3 2" xfId="2520" xr:uid="{00000000-0005-0000-0000-0000C0080000}"/>
    <cellStyle name="Porcentagem 6 3 2 4" xfId="2107" xr:uid="{00000000-0005-0000-0000-0000C1080000}"/>
    <cellStyle name="Porcentagem 6 3 3" xfId="639" xr:uid="{00000000-0005-0000-0000-0000C2080000}"/>
    <cellStyle name="Porcentagem 6 3 3 2" xfId="1500" xr:uid="{00000000-0005-0000-0000-0000C3080000}"/>
    <cellStyle name="Porcentagem 6 3 3 2 2" xfId="2798" xr:uid="{00000000-0005-0000-0000-0000C4080000}"/>
    <cellStyle name="Porcentagem 6 3 3 3" xfId="1085" xr:uid="{00000000-0005-0000-0000-0000C5080000}"/>
    <cellStyle name="Porcentagem 6 3 3 3 2" xfId="2385" xr:uid="{00000000-0005-0000-0000-0000C6080000}"/>
    <cellStyle name="Porcentagem 6 3 3 4" xfId="1965" xr:uid="{00000000-0005-0000-0000-0000C7080000}"/>
    <cellStyle name="Porcentagem 6 3 4" xfId="1363" xr:uid="{00000000-0005-0000-0000-0000C8080000}"/>
    <cellStyle name="Porcentagem 6 3 4 2" xfId="2661" xr:uid="{00000000-0005-0000-0000-0000C9080000}"/>
    <cellStyle name="Porcentagem 6 3 5" xfId="948" xr:uid="{00000000-0005-0000-0000-0000CA080000}"/>
    <cellStyle name="Porcentagem 6 3 5 2" xfId="2248" xr:uid="{00000000-0005-0000-0000-0000CB080000}"/>
    <cellStyle name="Porcentagem 6 3 6" xfId="1798" xr:uid="{00000000-0005-0000-0000-0000CC080000}"/>
    <cellStyle name="Porcentagem 6 4" xfId="690" xr:uid="{00000000-0005-0000-0000-0000CD080000}"/>
    <cellStyle name="Porcentagem 6 4 2" xfId="831" xr:uid="{00000000-0005-0000-0000-0000CE080000}"/>
    <cellStyle name="Porcentagem 6 4 2 2" xfId="1677" xr:uid="{00000000-0005-0000-0000-0000CF080000}"/>
    <cellStyle name="Porcentagem 6 4 2 2 2" xfId="2975" xr:uid="{00000000-0005-0000-0000-0000D0080000}"/>
    <cellStyle name="Porcentagem 6 4 2 3" xfId="1262" xr:uid="{00000000-0005-0000-0000-0000D1080000}"/>
    <cellStyle name="Porcentagem 6 4 2 3 2" xfId="2562" xr:uid="{00000000-0005-0000-0000-0000D2080000}"/>
    <cellStyle name="Porcentagem 6 4 2 4" xfId="2149" xr:uid="{00000000-0005-0000-0000-0000D3080000}"/>
    <cellStyle name="Porcentagem 6 4 3" xfId="1542" xr:uid="{00000000-0005-0000-0000-0000D4080000}"/>
    <cellStyle name="Porcentagem 6 4 3 2" xfId="2840" xr:uid="{00000000-0005-0000-0000-0000D5080000}"/>
    <cellStyle name="Porcentagem 6 4 4" xfId="1127" xr:uid="{00000000-0005-0000-0000-0000D6080000}"/>
    <cellStyle name="Porcentagem 6 4 4 2" xfId="2427" xr:uid="{00000000-0005-0000-0000-0000D7080000}"/>
    <cellStyle name="Porcentagem 6 4 5" xfId="2014" xr:uid="{00000000-0005-0000-0000-0000D8080000}"/>
    <cellStyle name="Porcentagem 6 5" xfId="531" xr:uid="{00000000-0005-0000-0000-0000D9080000}"/>
    <cellStyle name="Porcentagem 6 5 2" xfId="1453" xr:uid="{00000000-0005-0000-0000-0000DA080000}"/>
    <cellStyle name="Porcentagem 6 5 2 2" xfId="2751" xr:uid="{00000000-0005-0000-0000-0000DB080000}"/>
    <cellStyle name="Porcentagem 6 5 3" xfId="1038" xr:uid="{00000000-0005-0000-0000-0000DC080000}"/>
    <cellStyle name="Porcentagem 6 5 3 2" xfId="2338" xr:uid="{00000000-0005-0000-0000-0000DD080000}"/>
    <cellStyle name="Porcentagem 6 5 4" xfId="1914" xr:uid="{00000000-0005-0000-0000-0000DE080000}"/>
    <cellStyle name="Porcentagem 6 6" xfId="741" xr:uid="{00000000-0005-0000-0000-0000DF080000}"/>
    <cellStyle name="Porcentagem 6 6 2" xfId="1588" xr:uid="{00000000-0005-0000-0000-0000E0080000}"/>
    <cellStyle name="Porcentagem 6 6 2 2" xfId="2886" xr:uid="{00000000-0005-0000-0000-0000E1080000}"/>
    <cellStyle name="Porcentagem 6 6 3" xfId="1173" xr:uid="{00000000-0005-0000-0000-0000E2080000}"/>
    <cellStyle name="Porcentagem 6 6 3 2" xfId="2473" xr:uid="{00000000-0005-0000-0000-0000E3080000}"/>
    <cellStyle name="Porcentagem 6 6 4" xfId="2060" xr:uid="{00000000-0005-0000-0000-0000E4080000}"/>
    <cellStyle name="Porcentagem 6 7" xfId="404" xr:uid="{00000000-0005-0000-0000-0000E5080000}"/>
    <cellStyle name="Porcentagem 6 7 2" xfId="1404" xr:uid="{00000000-0005-0000-0000-0000E6080000}"/>
    <cellStyle name="Porcentagem 6 7 2 2" xfId="2702" xr:uid="{00000000-0005-0000-0000-0000E7080000}"/>
    <cellStyle name="Porcentagem 6 7 3" xfId="989" xr:uid="{00000000-0005-0000-0000-0000E8080000}"/>
    <cellStyle name="Porcentagem 6 7 3 2" xfId="2289" xr:uid="{00000000-0005-0000-0000-0000E9080000}"/>
    <cellStyle name="Porcentagem 6 7 4" xfId="1854" xr:uid="{00000000-0005-0000-0000-0000EA080000}"/>
    <cellStyle name="Porcentagem 6 8" xfId="1317" xr:uid="{00000000-0005-0000-0000-0000EB080000}"/>
    <cellStyle name="Porcentagem 6 8 2" xfId="2616" xr:uid="{00000000-0005-0000-0000-0000EC080000}"/>
    <cellStyle name="Porcentagem 6 9" xfId="903" xr:uid="{00000000-0005-0000-0000-0000ED080000}"/>
    <cellStyle name="Porcentagem 6 9 2" xfId="2203" xr:uid="{00000000-0005-0000-0000-0000EE080000}"/>
    <cellStyle name="Porcentagem 7" xfId="161" xr:uid="{00000000-0005-0000-0000-0000EF080000}"/>
    <cellStyle name="Porcentagem 7 2" xfId="432" xr:uid="{00000000-0005-0000-0000-0000F0080000}"/>
    <cellStyle name="Porcentagem 8" xfId="2994" xr:uid="{00000000-0005-0000-0000-0000F1080000}"/>
    <cellStyle name="Result" xfId="20" xr:uid="{00000000-0005-0000-0000-0000F2080000}"/>
    <cellStyle name="Result2" xfId="21" xr:uid="{00000000-0005-0000-0000-0000F3080000}"/>
    <cellStyle name="Sep. milhar [0]" xfId="162" xr:uid="{00000000-0005-0000-0000-0000F4080000}"/>
    <cellStyle name="Separador de m" xfId="163" xr:uid="{00000000-0005-0000-0000-0000F5080000}"/>
    <cellStyle name="Separador de milhares 2" xfId="22" xr:uid="{00000000-0005-0000-0000-0000F6080000}"/>
    <cellStyle name="Separador de milhares 2 2" xfId="164" xr:uid="{00000000-0005-0000-0000-0000F7080000}"/>
    <cellStyle name="Separador de milhares 2 2 2" xfId="281" xr:uid="{00000000-0005-0000-0000-0000F8080000}"/>
    <cellStyle name="Separador de milhares 2 2 2 2" xfId="642" xr:uid="{00000000-0005-0000-0000-0000F9080000}"/>
    <cellStyle name="Separador de milhares 2 2 2 2 2" xfId="1968" xr:uid="{00000000-0005-0000-0000-0000FA080000}"/>
    <cellStyle name="Separador de milhares 2 2 2 3" xfId="1799" xr:uid="{00000000-0005-0000-0000-0000FB080000}"/>
    <cellStyle name="Separador de milhares 2 2 3" xfId="533" xr:uid="{00000000-0005-0000-0000-0000FC080000}"/>
    <cellStyle name="Separador de milhares 2 2 3 2" xfId="1916" xr:uid="{00000000-0005-0000-0000-0000FD080000}"/>
    <cellStyle name="Separador de milhares 2 2 4" xfId="407" xr:uid="{00000000-0005-0000-0000-0000FE080000}"/>
    <cellStyle name="Separador de milhares 2 2 4 2" xfId="1856" xr:uid="{00000000-0005-0000-0000-0000FF080000}"/>
    <cellStyle name="Separador de milhares 2 2 5" xfId="1747" xr:uid="{00000000-0005-0000-0000-000000090000}"/>
    <cellStyle name="Separador de milhares 2 3" xfId="282" xr:uid="{00000000-0005-0000-0000-000001090000}"/>
    <cellStyle name="Separador de milhares 2 3 2" xfId="641" xr:uid="{00000000-0005-0000-0000-000002090000}"/>
    <cellStyle name="Separador de milhares 2 3 2 2" xfId="1967" xr:uid="{00000000-0005-0000-0000-000003090000}"/>
    <cellStyle name="Separador de milhares 2 3 3" xfId="1800" xr:uid="{00000000-0005-0000-0000-000004090000}"/>
    <cellStyle name="Separador de milhares 2 4" xfId="448" xr:uid="{00000000-0005-0000-0000-000005090000}"/>
    <cellStyle name="Separador de milhares 2 4 2" xfId="1883" xr:uid="{00000000-0005-0000-0000-000006090000}"/>
    <cellStyle name="Separador de milhares 2 5" xfId="317" xr:uid="{00000000-0005-0000-0000-000007090000}"/>
    <cellStyle name="Separador de milhares 2 5 2" xfId="1824" xr:uid="{00000000-0005-0000-0000-000008090000}"/>
    <cellStyle name="Separador de milhares 2 6" xfId="1701" xr:uid="{00000000-0005-0000-0000-000009090000}"/>
    <cellStyle name="Separador de milhares 3" xfId="165" xr:uid="{00000000-0005-0000-0000-00000A090000}"/>
    <cellStyle name="Separador de milhares 3 2" xfId="1748" xr:uid="{00000000-0005-0000-0000-00000B090000}"/>
    <cellStyle name="Separador de milhares 4" xfId="23" xr:uid="{00000000-0005-0000-0000-00000C090000}"/>
    <cellStyle name="Sepavador de milhares [0]_Pasta2" xfId="166" xr:uid="{00000000-0005-0000-0000-00000D090000}"/>
    <cellStyle name="Standard_RP100_01 (metr.)" xfId="167" xr:uid="{00000000-0005-0000-0000-00000E090000}"/>
    <cellStyle name="Titulo1" xfId="168" xr:uid="{00000000-0005-0000-0000-00000F090000}"/>
    <cellStyle name="Titulo2" xfId="169" xr:uid="{00000000-0005-0000-0000-000010090000}"/>
    <cellStyle name="Vírgula 10" xfId="170" xr:uid="{00000000-0005-0000-0000-000011090000}"/>
    <cellStyle name="Vírgula 10 10" xfId="1749" xr:uid="{00000000-0005-0000-0000-000012090000}"/>
    <cellStyle name="Vírgula 10 2" xfId="171" xr:uid="{00000000-0005-0000-0000-000013090000}"/>
    <cellStyle name="Vírgula 10 2 2" xfId="283" xr:uid="{00000000-0005-0000-0000-000014090000}"/>
    <cellStyle name="Vírgula 10 2 2 2" xfId="792" xr:uid="{00000000-0005-0000-0000-000015090000}"/>
    <cellStyle name="Vírgula 10 2 2 2 2" xfId="1638" xr:uid="{00000000-0005-0000-0000-000016090000}"/>
    <cellStyle name="Vírgula 10 2 2 2 2 2" xfId="2936" xr:uid="{00000000-0005-0000-0000-000017090000}"/>
    <cellStyle name="Vírgula 10 2 2 2 3" xfId="1223" xr:uid="{00000000-0005-0000-0000-000018090000}"/>
    <cellStyle name="Vírgula 10 2 2 2 3 2" xfId="2523" xr:uid="{00000000-0005-0000-0000-000019090000}"/>
    <cellStyle name="Vírgula 10 2 2 2 4" xfId="2110" xr:uid="{00000000-0005-0000-0000-00001A090000}"/>
    <cellStyle name="Vírgula 10 2 2 3" xfId="644" xr:uid="{00000000-0005-0000-0000-00001B090000}"/>
    <cellStyle name="Vírgula 10 2 2 3 2" xfId="1503" xr:uid="{00000000-0005-0000-0000-00001C090000}"/>
    <cellStyle name="Vírgula 10 2 2 3 2 2" xfId="2801" xr:uid="{00000000-0005-0000-0000-00001D090000}"/>
    <cellStyle name="Vírgula 10 2 2 3 3" xfId="1088" xr:uid="{00000000-0005-0000-0000-00001E090000}"/>
    <cellStyle name="Vírgula 10 2 2 3 3 2" xfId="2388" xr:uid="{00000000-0005-0000-0000-00001F090000}"/>
    <cellStyle name="Vírgula 10 2 2 3 4" xfId="1970" xr:uid="{00000000-0005-0000-0000-000020090000}"/>
    <cellStyle name="Vírgula 10 2 2 4" xfId="1364" xr:uid="{00000000-0005-0000-0000-000021090000}"/>
    <cellStyle name="Vírgula 10 2 2 4 2" xfId="2662" xr:uid="{00000000-0005-0000-0000-000022090000}"/>
    <cellStyle name="Vírgula 10 2 2 5" xfId="949" xr:uid="{00000000-0005-0000-0000-000023090000}"/>
    <cellStyle name="Vírgula 10 2 2 5 2" xfId="2249" xr:uid="{00000000-0005-0000-0000-000024090000}"/>
    <cellStyle name="Vírgula 10 2 2 6" xfId="1801" xr:uid="{00000000-0005-0000-0000-000025090000}"/>
    <cellStyle name="Vírgula 10 2 3" xfId="693" xr:uid="{00000000-0005-0000-0000-000026090000}"/>
    <cellStyle name="Vírgula 10 2 3 2" xfId="834" xr:uid="{00000000-0005-0000-0000-000027090000}"/>
    <cellStyle name="Vírgula 10 2 3 2 2" xfId="1680" xr:uid="{00000000-0005-0000-0000-000028090000}"/>
    <cellStyle name="Vírgula 10 2 3 2 2 2" xfId="2978" xr:uid="{00000000-0005-0000-0000-000029090000}"/>
    <cellStyle name="Vírgula 10 2 3 2 3" xfId="1265" xr:uid="{00000000-0005-0000-0000-00002A090000}"/>
    <cellStyle name="Vírgula 10 2 3 2 3 2" xfId="2565" xr:uid="{00000000-0005-0000-0000-00002B090000}"/>
    <cellStyle name="Vírgula 10 2 3 2 4" xfId="2152" xr:uid="{00000000-0005-0000-0000-00002C090000}"/>
    <cellStyle name="Vírgula 10 2 3 3" xfId="1545" xr:uid="{00000000-0005-0000-0000-00002D090000}"/>
    <cellStyle name="Vírgula 10 2 3 3 2" xfId="2843" xr:uid="{00000000-0005-0000-0000-00002E090000}"/>
    <cellStyle name="Vírgula 10 2 3 4" xfId="1130" xr:uid="{00000000-0005-0000-0000-00002F090000}"/>
    <cellStyle name="Vírgula 10 2 3 4 2" xfId="2430" xr:uid="{00000000-0005-0000-0000-000030090000}"/>
    <cellStyle name="Vírgula 10 2 3 5" xfId="2017" xr:uid="{00000000-0005-0000-0000-000031090000}"/>
    <cellStyle name="Vírgula 10 2 4" xfId="535" xr:uid="{00000000-0005-0000-0000-000032090000}"/>
    <cellStyle name="Vírgula 10 2 4 2" xfId="1456" xr:uid="{00000000-0005-0000-0000-000033090000}"/>
    <cellStyle name="Vírgula 10 2 4 2 2" xfId="2754" xr:uid="{00000000-0005-0000-0000-000034090000}"/>
    <cellStyle name="Vírgula 10 2 4 3" xfId="1041" xr:uid="{00000000-0005-0000-0000-000035090000}"/>
    <cellStyle name="Vírgula 10 2 4 3 2" xfId="2341" xr:uid="{00000000-0005-0000-0000-000036090000}"/>
    <cellStyle name="Vírgula 10 2 4 4" xfId="1918" xr:uid="{00000000-0005-0000-0000-000037090000}"/>
    <cellStyle name="Vírgula 10 2 5" xfId="744" xr:uid="{00000000-0005-0000-0000-000038090000}"/>
    <cellStyle name="Vírgula 10 2 5 2" xfId="1591" xr:uid="{00000000-0005-0000-0000-000039090000}"/>
    <cellStyle name="Vírgula 10 2 5 2 2" xfId="2889" xr:uid="{00000000-0005-0000-0000-00003A090000}"/>
    <cellStyle name="Vírgula 10 2 5 3" xfId="1176" xr:uid="{00000000-0005-0000-0000-00003B090000}"/>
    <cellStyle name="Vírgula 10 2 5 3 2" xfId="2476" xr:uid="{00000000-0005-0000-0000-00003C090000}"/>
    <cellStyle name="Vírgula 10 2 5 4" xfId="2063" xr:uid="{00000000-0005-0000-0000-00003D090000}"/>
    <cellStyle name="Vírgula 10 2 6" xfId="409" xr:uid="{00000000-0005-0000-0000-00003E090000}"/>
    <cellStyle name="Vírgula 10 2 6 2" xfId="1407" xr:uid="{00000000-0005-0000-0000-00003F090000}"/>
    <cellStyle name="Vírgula 10 2 6 2 2" xfId="2705" xr:uid="{00000000-0005-0000-0000-000040090000}"/>
    <cellStyle name="Vírgula 10 2 6 3" xfId="992" xr:uid="{00000000-0005-0000-0000-000041090000}"/>
    <cellStyle name="Vírgula 10 2 6 3 2" xfId="2292" xr:uid="{00000000-0005-0000-0000-000042090000}"/>
    <cellStyle name="Vírgula 10 2 6 4" xfId="1858" xr:uid="{00000000-0005-0000-0000-000043090000}"/>
    <cellStyle name="Vírgula 10 2 7" xfId="1320" xr:uid="{00000000-0005-0000-0000-000044090000}"/>
    <cellStyle name="Vírgula 10 2 7 2" xfId="2619" xr:uid="{00000000-0005-0000-0000-000045090000}"/>
    <cellStyle name="Vírgula 10 2 8" xfId="906" xr:uid="{00000000-0005-0000-0000-000046090000}"/>
    <cellStyle name="Vírgula 10 2 8 2" xfId="2206" xr:uid="{00000000-0005-0000-0000-000047090000}"/>
    <cellStyle name="Vírgula 10 2 9" xfId="1750" xr:uid="{00000000-0005-0000-0000-000048090000}"/>
    <cellStyle name="Vírgula 10 3" xfId="284" xr:uid="{00000000-0005-0000-0000-000049090000}"/>
    <cellStyle name="Vírgula 10 3 2" xfId="791" xr:uid="{00000000-0005-0000-0000-00004A090000}"/>
    <cellStyle name="Vírgula 10 3 2 2" xfId="1637" xr:uid="{00000000-0005-0000-0000-00004B090000}"/>
    <cellStyle name="Vírgula 10 3 2 2 2" xfId="2935" xr:uid="{00000000-0005-0000-0000-00004C090000}"/>
    <cellStyle name="Vírgula 10 3 2 3" xfId="1222" xr:uid="{00000000-0005-0000-0000-00004D090000}"/>
    <cellStyle name="Vírgula 10 3 2 3 2" xfId="2522" xr:uid="{00000000-0005-0000-0000-00004E090000}"/>
    <cellStyle name="Vírgula 10 3 2 4" xfId="2109" xr:uid="{00000000-0005-0000-0000-00004F090000}"/>
    <cellStyle name="Vírgula 10 3 3" xfId="643" xr:uid="{00000000-0005-0000-0000-000050090000}"/>
    <cellStyle name="Vírgula 10 3 3 2" xfId="1502" xr:uid="{00000000-0005-0000-0000-000051090000}"/>
    <cellStyle name="Vírgula 10 3 3 2 2" xfId="2800" xr:uid="{00000000-0005-0000-0000-000052090000}"/>
    <cellStyle name="Vírgula 10 3 3 3" xfId="1087" xr:uid="{00000000-0005-0000-0000-000053090000}"/>
    <cellStyle name="Vírgula 10 3 3 3 2" xfId="2387" xr:uid="{00000000-0005-0000-0000-000054090000}"/>
    <cellStyle name="Vírgula 10 3 3 4" xfId="1969" xr:uid="{00000000-0005-0000-0000-000055090000}"/>
    <cellStyle name="Vírgula 10 3 4" xfId="1365" xr:uid="{00000000-0005-0000-0000-000056090000}"/>
    <cellStyle name="Vírgula 10 3 4 2" xfId="2663" xr:uid="{00000000-0005-0000-0000-000057090000}"/>
    <cellStyle name="Vírgula 10 3 5" xfId="950" xr:uid="{00000000-0005-0000-0000-000058090000}"/>
    <cellStyle name="Vírgula 10 3 5 2" xfId="2250" xr:uid="{00000000-0005-0000-0000-000059090000}"/>
    <cellStyle name="Vírgula 10 3 6" xfId="1802" xr:uid="{00000000-0005-0000-0000-00005A090000}"/>
    <cellStyle name="Vírgula 10 4" xfId="692" xr:uid="{00000000-0005-0000-0000-00005B090000}"/>
    <cellStyle name="Vírgula 10 4 2" xfId="833" xr:uid="{00000000-0005-0000-0000-00005C090000}"/>
    <cellStyle name="Vírgula 10 4 2 2" xfId="1679" xr:uid="{00000000-0005-0000-0000-00005D090000}"/>
    <cellStyle name="Vírgula 10 4 2 2 2" xfId="2977" xr:uid="{00000000-0005-0000-0000-00005E090000}"/>
    <cellStyle name="Vírgula 10 4 2 3" xfId="1264" xr:uid="{00000000-0005-0000-0000-00005F090000}"/>
    <cellStyle name="Vírgula 10 4 2 3 2" xfId="2564" xr:uid="{00000000-0005-0000-0000-000060090000}"/>
    <cellStyle name="Vírgula 10 4 2 4" xfId="2151" xr:uid="{00000000-0005-0000-0000-000061090000}"/>
    <cellStyle name="Vírgula 10 4 3" xfId="1544" xr:uid="{00000000-0005-0000-0000-000062090000}"/>
    <cellStyle name="Vírgula 10 4 3 2" xfId="2842" xr:uid="{00000000-0005-0000-0000-000063090000}"/>
    <cellStyle name="Vírgula 10 4 4" xfId="1129" xr:uid="{00000000-0005-0000-0000-000064090000}"/>
    <cellStyle name="Vírgula 10 4 4 2" xfId="2429" xr:uid="{00000000-0005-0000-0000-000065090000}"/>
    <cellStyle name="Vírgula 10 4 5" xfId="2016" xr:uid="{00000000-0005-0000-0000-000066090000}"/>
    <cellStyle name="Vírgula 10 5" xfId="534" xr:uid="{00000000-0005-0000-0000-000067090000}"/>
    <cellStyle name="Vírgula 10 5 2" xfId="1455" xr:uid="{00000000-0005-0000-0000-000068090000}"/>
    <cellStyle name="Vírgula 10 5 2 2" xfId="2753" xr:uid="{00000000-0005-0000-0000-000069090000}"/>
    <cellStyle name="Vírgula 10 5 3" xfId="1040" xr:uid="{00000000-0005-0000-0000-00006A090000}"/>
    <cellStyle name="Vírgula 10 5 3 2" xfId="2340" xr:uid="{00000000-0005-0000-0000-00006B090000}"/>
    <cellStyle name="Vírgula 10 5 4" xfId="1917" xr:uid="{00000000-0005-0000-0000-00006C090000}"/>
    <cellStyle name="Vírgula 10 6" xfId="743" xr:uid="{00000000-0005-0000-0000-00006D090000}"/>
    <cellStyle name="Vírgula 10 6 2" xfId="1590" xr:uid="{00000000-0005-0000-0000-00006E090000}"/>
    <cellStyle name="Vírgula 10 6 2 2" xfId="2888" xr:uid="{00000000-0005-0000-0000-00006F090000}"/>
    <cellStyle name="Vírgula 10 6 3" xfId="1175" xr:uid="{00000000-0005-0000-0000-000070090000}"/>
    <cellStyle name="Vírgula 10 6 3 2" xfId="2475" xr:uid="{00000000-0005-0000-0000-000071090000}"/>
    <cellStyle name="Vírgula 10 6 4" xfId="2062" xr:uid="{00000000-0005-0000-0000-000072090000}"/>
    <cellStyle name="Vírgula 10 7" xfId="408" xr:uid="{00000000-0005-0000-0000-000073090000}"/>
    <cellStyle name="Vírgula 10 7 2" xfId="1406" xr:uid="{00000000-0005-0000-0000-000074090000}"/>
    <cellStyle name="Vírgula 10 7 2 2" xfId="2704" xr:uid="{00000000-0005-0000-0000-000075090000}"/>
    <cellStyle name="Vírgula 10 7 3" xfId="991" xr:uid="{00000000-0005-0000-0000-000076090000}"/>
    <cellStyle name="Vírgula 10 7 3 2" xfId="2291" xr:uid="{00000000-0005-0000-0000-000077090000}"/>
    <cellStyle name="Vírgula 10 7 4" xfId="1857" xr:uid="{00000000-0005-0000-0000-000078090000}"/>
    <cellStyle name="Vírgula 10 8" xfId="1319" xr:uid="{00000000-0005-0000-0000-000079090000}"/>
    <cellStyle name="Vírgula 10 8 2" xfId="2618" xr:uid="{00000000-0005-0000-0000-00007A090000}"/>
    <cellStyle name="Vírgula 10 9" xfId="905" xr:uid="{00000000-0005-0000-0000-00007B090000}"/>
    <cellStyle name="Vírgula 10 9 2" xfId="2205" xr:uid="{00000000-0005-0000-0000-00007C090000}"/>
    <cellStyle name="Vírgula 11" xfId="172" xr:uid="{00000000-0005-0000-0000-00007D090000}"/>
    <cellStyle name="Vírgula 11 2" xfId="285" xr:uid="{00000000-0005-0000-0000-00007E090000}"/>
    <cellStyle name="Vírgula 11 2 2" xfId="645" xr:uid="{00000000-0005-0000-0000-00007F090000}"/>
    <cellStyle name="Vírgula 11 3" xfId="536" xr:uid="{00000000-0005-0000-0000-000080090000}"/>
    <cellStyle name="Vírgula 11 4" xfId="410" xr:uid="{00000000-0005-0000-0000-000081090000}"/>
    <cellStyle name="Vírgula 12" xfId="173" xr:uid="{00000000-0005-0000-0000-000082090000}"/>
    <cellStyle name="Vírgula 12 2" xfId="286" xr:uid="{00000000-0005-0000-0000-000083090000}"/>
    <cellStyle name="Vírgula 12 2 2" xfId="793" xr:uid="{00000000-0005-0000-0000-000084090000}"/>
    <cellStyle name="Vírgula 12 2 2 2" xfId="1639" xr:uid="{00000000-0005-0000-0000-000085090000}"/>
    <cellStyle name="Vírgula 12 2 2 2 2" xfId="2937" xr:uid="{00000000-0005-0000-0000-000086090000}"/>
    <cellStyle name="Vírgula 12 2 2 3" xfId="1224" xr:uid="{00000000-0005-0000-0000-000087090000}"/>
    <cellStyle name="Vírgula 12 2 2 3 2" xfId="2524" xr:uid="{00000000-0005-0000-0000-000088090000}"/>
    <cellStyle name="Vírgula 12 2 2 4" xfId="2111" xr:uid="{00000000-0005-0000-0000-000089090000}"/>
    <cellStyle name="Vírgula 12 2 3" xfId="646" xr:uid="{00000000-0005-0000-0000-00008A090000}"/>
    <cellStyle name="Vírgula 12 2 3 2" xfId="1504" xr:uid="{00000000-0005-0000-0000-00008B090000}"/>
    <cellStyle name="Vírgula 12 2 3 2 2" xfId="2802" xr:uid="{00000000-0005-0000-0000-00008C090000}"/>
    <cellStyle name="Vírgula 12 2 3 3" xfId="1089" xr:uid="{00000000-0005-0000-0000-00008D090000}"/>
    <cellStyle name="Vírgula 12 2 3 3 2" xfId="2389" xr:uid="{00000000-0005-0000-0000-00008E090000}"/>
    <cellStyle name="Vírgula 12 2 3 4" xfId="1971" xr:uid="{00000000-0005-0000-0000-00008F090000}"/>
    <cellStyle name="Vírgula 12 2 4" xfId="1366" xr:uid="{00000000-0005-0000-0000-000090090000}"/>
    <cellStyle name="Vírgula 12 2 4 2" xfId="2664" xr:uid="{00000000-0005-0000-0000-000091090000}"/>
    <cellStyle name="Vírgula 12 2 5" xfId="951" xr:uid="{00000000-0005-0000-0000-000092090000}"/>
    <cellStyle name="Vírgula 12 2 5 2" xfId="2251" xr:uid="{00000000-0005-0000-0000-000093090000}"/>
    <cellStyle name="Vírgula 12 2 6" xfId="1803" xr:uid="{00000000-0005-0000-0000-000094090000}"/>
    <cellStyle name="Vírgula 12 3" xfId="694" xr:uid="{00000000-0005-0000-0000-000095090000}"/>
    <cellStyle name="Vírgula 12 3 2" xfId="835" xr:uid="{00000000-0005-0000-0000-000096090000}"/>
    <cellStyle name="Vírgula 12 3 2 2" xfId="1681" xr:uid="{00000000-0005-0000-0000-000097090000}"/>
    <cellStyle name="Vírgula 12 3 2 2 2" xfId="2979" xr:uid="{00000000-0005-0000-0000-000098090000}"/>
    <cellStyle name="Vírgula 12 3 2 3" xfId="1266" xr:uid="{00000000-0005-0000-0000-000099090000}"/>
    <cellStyle name="Vírgula 12 3 2 3 2" xfId="2566" xr:uid="{00000000-0005-0000-0000-00009A090000}"/>
    <cellStyle name="Vírgula 12 3 2 4" xfId="2153" xr:uid="{00000000-0005-0000-0000-00009B090000}"/>
    <cellStyle name="Vírgula 12 3 3" xfId="1546" xr:uid="{00000000-0005-0000-0000-00009C090000}"/>
    <cellStyle name="Vírgula 12 3 3 2" xfId="2844" xr:uid="{00000000-0005-0000-0000-00009D090000}"/>
    <cellStyle name="Vírgula 12 3 4" xfId="1131" xr:uid="{00000000-0005-0000-0000-00009E090000}"/>
    <cellStyle name="Vírgula 12 3 4 2" xfId="2431" xr:uid="{00000000-0005-0000-0000-00009F090000}"/>
    <cellStyle name="Vírgula 12 3 5" xfId="2018" xr:uid="{00000000-0005-0000-0000-0000A0090000}"/>
    <cellStyle name="Vírgula 12 4" xfId="537" xr:uid="{00000000-0005-0000-0000-0000A1090000}"/>
    <cellStyle name="Vírgula 12 4 2" xfId="1457" xr:uid="{00000000-0005-0000-0000-0000A2090000}"/>
    <cellStyle name="Vírgula 12 4 2 2" xfId="2755" xr:uid="{00000000-0005-0000-0000-0000A3090000}"/>
    <cellStyle name="Vírgula 12 4 3" xfId="1042" xr:uid="{00000000-0005-0000-0000-0000A4090000}"/>
    <cellStyle name="Vírgula 12 4 3 2" xfId="2342" xr:uid="{00000000-0005-0000-0000-0000A5090000}"/>
    <cellStyle name="Vírgula 12 4 4" xfId="1919" xr:uid="{00000000-0005-0000-0000-0000A6090000}"/>
    <cellStyle name="Vírgula 12 5" xfId="745" xr:uid="{00000000-0005-0000-0000-0000A7090000}"/>
    <cellStyle name="Vírgula 12 5 2" xfId="1592" xr:uid="{00000000-0005-0000-0000-0000A8090000}"/>
    <cellStyle name="Vírgula 12 5 2 2" xfId="2890" xr:uid="{00000000-0005-0000-0000-0000A9090000}"/>
    <cellStyle name="Vírgula 12 5 3" xfId="1177" xr:uid="{00000000-0005-0000-0000-0000AA090000}"/>
    <cellStyle name="Vírgula 12 5 3 2" xfId="2477" xr:uid="{00000000-0005-0000-0000-0000AB090000}"/>
    <cellStyle name="Vírgula 12 5 4" xfId="2064" xr:uid="{00000000-0005-0000-0000-0000AC090000}"/>
    <cellStyle name="Vírgula 12 6" xfId="411" xr:uid="{00000000-0005-0000-0000-0000AD090000}"/>
    <cellStyle name="Vírgula 12 6 2" xfId="1408" xr:uid="{00000000-0005-0000-0000-0000AE090000}"/>
    <cellStyle name="Vírgula 12 6 2 2" xfId="2706" xr:uid="{00000000-0005-0000-0000-0000AF090000}"/>
    <cellStyle name="Vírgula 12 6 3" xfId="993" xr:uid="{00000000-0005-0000-0000-0000B0090000}"/>
    <cellStyle name="Vírgula 12 6 3 2" xfId="2293" xr:uid="{00000000-0005-0000-0000-0000B1090000}"/>
    <cellStyle name="Vírgula 12 6 4" xfId="1859" xr:uid="{00000000-0005-0000-0000-0000B2090000}"/>
    <cellStyle name="Vírgula 12 7" xfId="1321" xr:uid="{00000000-0005-0000-0000-0000B3090000}"/>
    <cellStyle name="Vírgula 12 7 2" xfId="2620" xr:uid="{00000000-0005-0000-0000-0000B4090000}"/>
    <cellStyle name="Vírgula 12 8" xfId="907" xr:uid="{00000000-0005-0000-0000-0000B5090000}"/>
    <cellStyle name="Vírgula 12 8 2" xfId="2207" xr:uid="{00000000-0005-0000-0000-0000B6090000}"/>
    <cellStyle name="Vírgula 12 9" xfId="1751" xr:uid="{00000000-0005-0000-0000-0000B7090000}"/>
    <cellStyle name="Vírgula 13" xfId="174" xr:uid="{00000000-0005-0000-0000-0000B8090000}"/>
    <cellStyle name="Vírgula 13 2" xfId="433" xr:uid="{00000000-0005-0000-0000-0000B9090000}"/>
    <cellStyle name="Vírgula 13 2 2" xfId="1875" xr:uid="{00000000-0005-0000-0000-0000BA090000}"/>
    <cellStyle name="Vírgula 13 3" xfId="1752" xr:uid="{00000000-0005-0000-0000-0000BB090000}"/>
    <cellStyle name="Vírgula 14" xfId="303" xr:uid="{00000000-0005-0000-0000-0000BC090000}"/>
    <cellStyle name="Vírgula 14 2" xfId="1372" xr:uid="{00000000-0005-0000-0000-0000BD090000}"/>
    <cellStyle name="Vírgula 14 2 2" xfId="2670" xr:uid="{00000000-0005-0000-0000-0000BE090000}"/>
    <cellStyle name="Vírgula 14 3" xfId="957" xr:uid="{00000000-0005-0000-0000-0000BF090000}"/>
    <cellStyle name="Vírgula 14 3 2" xfId="2257" xr:uid="{00000000-0005-0000-0000-0000C0090000}"/>
    <cellStyle name="Vírgula 14 4" xfId="1819" xr:uid="{00000000-0005-0000-0000-0000C1090000}"/>
    <cellStyle name="Vírgula 15" xfId="1702" xr:uid="{00000000-0005-0000-0000-0000C2090000}"/>
    <cellStyle name="Vírgula 2" xfId="24" xr:uid="{00000000-0005-0000-0000-0000C3090000}"/>
    <cellStyle name="Vírgula 2 2" xfId="175" xr:uid="{00000000-0005-0000-0000-0000C4090000}"/>
    <cellStyle name="Vírgula 2 2 2" xfId="287" xr:uid="{00000000-0005-0000-0000-0000C5090000}"/>
    <cellStyle name="Vírgula 2 2 2 2" xfId="436" xr:uid="{00000000-0005-0000-0000-0000C6090000}"/>
    <cellStyle name="Vírgula 2 2 2 2 2" xfId="1876" xr:uid="{00000000-0005-0000-0000-0000C7090000}"/>
    <cellStyle name="Vírgula 2 2 2 3" xfId="1804" xr:uid="{00000000-0005-0000-0000-0000C8090000}"/>
    <cellStyle name="Vírgula 2 2 3" xfId="412" xr:uid="{00000000-0005-0000-0000-0000C9090000}"/>
    <cellStyle name="Vírgula 2 2 3 2" xfId="1860" xr:uid="{00000000-0005-0000-0000-0000CA090000}"/>
    <cellStyle name="Vírgula 2 2 4" xfId="1753" xr:uid="{00000000-0005-0000-0000-0000CB090000}"/>
    <cellStyle name="Vírgula 2 3" xfId="288" xr:uid="{00000000-0005-0000-0000-0000CC090000}"/>
    <cellStyle name="Vírgula 2 3 2" xfId="425" xr:uid="{00000000-0005-0000-0000-0000CD090000}"/>
    <cellStyle name="Vírgula 2 3 2 2" xfId="1871" xr:uid="{00000000-0005-0000-0000-0000CE090000}"/>
    <cellStyle name="Vírgula 2 3 3" xfId="1805" xr:uid="{00000000-0005-0000-0000-0000CF090000}"/>
    <cellStyle name="Vírgula 2 4" xfId="289" xr:uid="{00000000-0005-0000-0000-0000D0090000}"/>
    <cellStyle name="Vírgula 2 4 2" xfId="1806" xr:uid="{00000000-0005-0000-0000-0000D1090000}"/>
    <cellStyle name="Vírgula 2 5" xfId="302" xr:uid="{00000000-0005-0000-0000-0000D2090000}"/>
    <cellStyle name="Vírgula 2 5 2" xfId="1818" xr:uid="{00000000-0005-0000-0000-0000D3090000}"/>
    <cellStyle name="Vírgula 2 6" xfId="1699" xr:uid="{00000000-0005-0000-0000-0000D4090000}"/>
    <cellStyle name="Vírgula 2 6 2" xfId="2997" xr:uid="{00000000-0005-0000-0000-0000D5090000}"/>
    <cellStyle name="Vírgula 2 7" xfId="1703" xr:uid="{00000000-0005-0000-0000-0000D6090000}"/>
    <cellStyle name="Vírgula 3" xfId="25" xr:uid="{00000000-0005-0000-0000-0000D7090000}"/>
    <cellStyle name="Vírgula 3 2" xfId="26" xr:uid="{00000000-0005-0000-0000-0000D8090000}"/>
    <cellStyle name="Vírgula 3 2 2" xfId="290" xr:uid="{00000000-0005-0000-0000-0000D9090000}"/>
    <cellStyle name="Vírgula 3 2 2 2" xfId="648" xr:uid="{00000000-0005-0000-0000-0000DA090000}"/>
    <cellStyle name="Vírgula 3 2 2 2 2" xfId="1973" xr:uid="{00000000-0005-0000-0000-0000DB090000}"/>
    <cellStyle name="Vírgula 3 2 2 3" xfId="1807" xr:uid="{00000000-0005-0000-0000-0000DC090000}"/>
    <cellStyle name="Vírgula 3 2 3" xfId="305" xr:uid="{00000000-0005-0000-0000-0000DD090000}"/>
    <cellStyle name="Vírgula 3 2 3 2" xfId="1821" xr:uid="{00000000-0005-0000-0000-0000DE090000}"/>
    <cellStyle name="Vírgula 3 2 4" xfId="1705" xr:uid="{00000000-0005-0000-0000-0000DF090000}"/>
    <cellStyle name="Vírgula 3 3" xfId="291" xr:uid="{00000000-0005-0000-0000-0000E0090000}"/>
    <cellStyle name="Vírgula 3 3 2" xfId="647" xr:uid="{00000000-0005-0000-0000-0000E1090000}"/>
    <cellStyle name="Vírgula 3 3 2 2" xfId="1972" xr:uid="{00000000-0005-0000-0000-0000E2090000}"/>
    <cellStyle name="Vírgula 3 3 3" xfId="1808" xr:uid="{00000000-0005-0000-0000-0000E3090000}"/>
    <cellStyle name="Vírgula 3 4" xfId="449" xr:uid="{00000000-0005-0000-0000-0000E4090000}"/>
    <cellStyle name="Vírgula 3 4 2" xfId="1884" xr:uid="{00000000-0005-0000-0000-0000E5090000}"/>
    <cellStyle name="Vírgula 3 5" xfId="1704" xr:uid="{00000000-0005-0000-0000-0000E6090000}"/>
    <cellStyle name="Vírgula 4" xfId="27" xr:uid="{00000000-0005-0000-0000-0000E7090000}"/>
    <cellStyle name="Vírgula 4 2" xfId="1706" xr:uid="{00000000-0005-0000-0000-0000E8090000}"/>
    <cellStyle name="Vírgula 5" xfId="28" xr:uid="{00000000-0005-0000-0000-0000E9090000}"/>
    <cellStyle name="Vírgula 5 2" xfId="29" xr:uid="{00000000-0005-0000-0000-0000EA090000}"/>
    <cellStyle name="Vírgula 5 2 2" xfId="176" xr:uid="{00000000-0005-0000-0000-0000EB090000}"/>
    <cellStyle name="Vírgula 5 2 2 2" xfId="423" xr:uid="{00000000-0005-0000-0000-0000EC090000}"/>
    <cellStyle name="Vírgula 5 2 2 2 2" xfId="1870" xr:uid="{00000000-0005-0000-0000-0000ED090000}"/>
    <cellStyle name="Vírgula 5 2 2 3" xfId="1754" xr:uid="{00000000-0005-0000-0000-0000EE090000}"/>
    <cellStyle name="Vírgula 5 2 3" xfId="304" xr:uid="{00000000-0005-0000-0000-0000EF090000}"/>
    <cellStyle name="Vírgula 5 2 3 2" xfId="1820" xr:uid="{00000000-0005-0000-0000-0000F0090000}"/>
    <cellStyle name="Vírgula 5 2 4" xfId="1708" xr:uid="{00000000-0005-0000-0000-0000F1090000}"/>
    <cellStyle name="Vírgula 5 3" xfId="301" xr:uid="{00000000-0005-0000-0000-0000F2090000}"/>
    <cellStyle name="Vírgula 5 3 2" xfId="1817" xr:uid="{00000000-0005-0000-0000-0000F3090000}"/>
    <cellStyle name="Vírgula 5 4" xfId="1707" xr:uid="{00000000-0005-0000-0000-0000F4090000}"/>
    <cellStyle name="Vírgula 6" xfId="30" xr:uid="{00000000-0005-0000-0000-0000F5090000}"/>
    <cellStyle name="Vírgula 6 2" xfId="177" xr:uid="{00000000-0005-0000-0000-0000F6090000}"/>
    <cellStyle name="Vírgula 6 2 2" xfId="292" xr:uid="{00000000-0005-0000-0000-0000F7090000}"/>
    <cellStyle name="Vírgula 6 2 2 2" xfId="650" xr:uid="{00000000-0005-0000-0000-0000F8090000}"/>
    <cellStyle name="Vírgula 6 2 2 2 2" xfId="1975" xr:uid="{00000000-0005-0000-0000-0000F9090000}"/>
    <cellStyle name="Vírgula 6 2 2 3" xfId="1809" xr:uid="{00000000-0005-0000-0000-0000FA090000}"/>
    <cellStyle name="Vírgula 6 2 3" xfId="539" xr:uid="{00000000-0005-0000-0000-0000FB090000}"/>
    <cellStyle name="Vírgula 6 2 3 2" xfId="1921" xr:uid="{00000000-0005-0000-0000-0000FC090000}"/>
    <cellStyle name="Vírgula 6 2 4" xfId="414" xr:uid="{00000000-0005-0000-0000-0000FD090000}"/>
    <cellStyle name="Vírgula 6 2 4 2" xfId="1862" xr:uid="{00000000-0005-0000-0000-0000FE090000}"/>
    <cellStyle name="Vírgula 6 2 5" xfId="1755" xr:uid="{00000000-0005-0000-0000-0000FF090000}"/>
    <cellStyle name="Vírgula 6 3" xfId="178" xr:uid="{00000000-0005-0000-0000-0000000A0000}"/>
    <cellStyle name="Vírgula 6 3 2" xfId="293" xr:uid="{00000000-0005-0000-0000-0000010A0000}"/>
    <cellStyle name="Vírgula 6 3 2 2" xfId="651" xr:uid="{00000000-0005-0000-0000-0000020A0000}"/>
    <cellStyle name="Vírgula 6 3 2 2 2" xfId="1976" xr:uid="{00000000-0005-0000-0000-0000030A0000}"/>
    <cellStyle name="Vírgula 6 3 2 3" xfId="1810" xr:uid="{00000000-0005-0000-0000-0000040A0000}"/>
    <cellStyle name="Vírgula 6 3 3" xfId="547" xr:uid="{00000000-0005-0000-0000-0000050A0000}"/>
    <cellStyle name="Vírgula 6 3 3 2" xfId="1928" xr:uid="{00000000-0005-0000-0000-0000060A0000}"/>
    <cellStyle name="Vírgula 6 3 4" xfId="421" xr:uid="{00000000-0005-0000-0000-0000070A0000}"/>
    <cellStyle name="Vírgula 6 3 4 2" xfId="1869" xr:uid="{00000000-0005-0000-0000-0000080A0000}"/>
    <cellStyle name="Vírgula 6 3 5" xfId="1756" xr:uid="{00000000-0005-0000-0000-0000090A0000}"/>
    <cellStyle name="Vírgula 6 4" xfId="294" xr:uid="{00000000-0005-0000-0000-00000A0A0000}"/>
    <cellStyle name="Vírgula 6 4 2" xfId="649" xr:uid="{00000000-0005-0000-0000-00000B0A0000}"/>
    <cellStyle name="Vírgula 6 4 2 2" xfId="1974" xr:uid="{00000000-0005-0000-0000-00000C0A0000}"/>
    <cellStyle name="Vírgula 6 4 3" xfId="1811" xr:uid="{00000000-0005-0000-0000-00000D0A0000}"/>
    <cellStyle name="Vírgula 6 5" xfId="538" xr:uid="{00000000-0005-0000-0000-00000E0A0000}"/>
    <cellStyle name="Vírgula 6 5 2" xfId="1920" xr:uid="{00000000-0005-0000-0000-00000F0A0000}"/>
    <cellStyle name="Vírgula 6 6" xfId="413" xr:uid="{00000000-0005-0000-0000-0000100A0000}"/>
    <cellStyle name="Vírgula 6 6 2" xfId="1861" xr:uid="{00000000-0005-0000-0000-0000110A0000}"/>
    <cellStyle name="Vírgula 6 7" xfId="1709" xr:uid="{00000000-0005-0000-0000-0000120A0000}"/>
    <cellStyle name="Vírgula 7" xfId="179" xr:uid="{00000000-0005-0000-0000-0000130A0000}"/>
    <cellStyle name="Vírgula 7 10" xfId="1322" xr:uid="{00000000-0005-0000-0000-0000140A0000}"/>
    <cellStyle name="Vírgula 7 10 2" xfId="2621" xr:uid="{00000000-0005-0000-0000-0000150A0000}"/>
    <cellStyle name="Vírgula 7 11" xfId="908" xr:uid="{00000000-0005-0000-0000-0000160A0000}"/>
    <cellStyle name="Vírgula 7 11 2" xfId="2208" xr:uid="{00000000-0005-0000-0000-0000170A0000}"/>
    <cellStyle name="Vírgula 7 12" xfId="1757" xr:uid="{00000000-0005-0000-0000-0000180A0000}"/>
    <cellStyle name="Vírgula 7 2" xfId="180" xr:uid="{00000000-0005-0000-0000-0000190A0000}"/>
    <cellStyle name="Vírgula 7 2 2" xfId="295" xr:uid="{00000000-0005-0000-0000-00001A0A0000}"/>
    <cellStyle name="Vírgula 7 2 2 2" xfId="795" xr:uid="{00000000-0005-0000-0000-00001B0A0000}"/>
    <cellStyle name="Vírgula 7 2 2 2 2" xfId="1641" xr:uid="{00000000-0005-0000-0000-00001C0A0000}"/>
    <cellStyle name="Vírgula 7 2 2 2 2 2" xfId="2939" xr:uid="{00000000-0005-0000-0000-00001D0A0000}"/>
    <cellStyle name="Vírgula 7 2 2 2 3" xfId="1226" xr:uid="{00000000-0005-0000-0000-00001E0A0000}"/>
    <cellStyle name="Vírgula 7 2 2 2 3 2" xfId="2526" xr:uid="{00000000-0005-0000-0000-00001F0A0000}"/>
    <cellStyle name="Vírgula 7 2 2 2 4" xfId="2113" xr:uid="{00000000-0005-0000-0000-0000200A0000}"/>
    <cellStyle name="Vírgula 7 2 2 3" xfId="653" xr:uid="{00000000-0005-0000-0000-0000210A0000}"/>
    <cellStyle name="Vírgula 7 2 2 3 2" xfId="1506" xr:uid="{00000000-0005-0000-0000-0000220A0000}"/>
    <cellStyle name="Vírgula 7 2 2 3 2 2" xfId="2804" xr:uid="{00000000-0005-0000-0000-0000230A0000}"/>
    <cellStyle name="Vírgula 7 2 2 3 3" xfId="1091" xr:uid="{00000000-0005-0000-0000-0000240A0000}"/>
    <cellStyle name="Vírgula 7 2 2 3 3 2" xfId="2391" xr:uid="{00000000-0005-0000-0000-0000250A0000}"/>
    <cellStyle name="Vírgula 7 2 2 3 4" xfId="1978" xr:uid="{00000000-0005-0000-0000-0000260A0000}"/>
    <cellStyle name="Vírgula 7 2 2 4" xfId="1367" xr:uid="{00000000-0005-0000-0000-0000270A0000}"/>
    <cellStyle name="Vírgula 7 2 2 4 2" xfId="2665" xr:uid="{00000000-0005-0000-0000-0000280A0000}"/>
    <cellStyle name="Vírgula 7 2 2 5" xfId="952" xr:uid="{00000000-0005-0000-0000-0000290A0000}"/>
    <cellStyle name="Vírgula 7 2 2 5 2" xfId="2252" xr:uid="{00000000-0005-0000-0000-00002A0A0000}"/>
    <cellStyle name="Vírgula 7 2 2 6" xfId="1812" xr:uid="{00000000-0005-0000-0000-00002B0A0000}"/>
    <cellStyle name="Vírgula 7 2 3" xfId="696" xr:uid="{00000000-0005-0000-0000-00002C0A0000}"/>
    <cellStyle name="Vírgula 7 2 3 2" xfId="837" xr:uid="{00000000-0005-0000-0000-00002D0A0000}"/>
    <cellStyle name="Vírgula 7 2 3 2 2" xfId="1683" xr:uid="{00000000-0005-0000-0000-00002E0A0000}"/>
    <cellStyle name="Vírgula 7 2 3 2 2 2" xfId="2981" xr:uid="{00000000-0005-0000-0000-00002F0A0000}"/>
    <cellStyle name="Vírgula 7 2 3 2 3" xfId="1268" xr:uid="{00000000-0005-0000-0000-0000300A0000}"/>
    <cellStyle name="Vírgula 7 2 3 2 3 2" xfId="2568" xr:uid="{00000000-0005-0000-0000-0000310A0000}"/>
    <cellStyle name="Vírgula 7 2 3 2 4" xfId="2155" xr:uid="{00000000-0005-0000-0000-0000320A0000}"/>
    <cellStyle name="Vírgula 7 2 3 3" xfId="1548" xr:uid="{00000000-0005-0000-0000-0000330A0000}"/>
    <cellStyle name="Vírgula 7 2 3 3 2" xfId="2846" xr:uid="{00000000-0005-0000-0000-0000340A0000}"/>
    <cellStyle name="Vírgula 7 2 3 4" xfId="1133" xr:uid="{00000000-0005-0000-0000-0000350A0000}"/>
    <cellStyle name="Vírgula 7 2 3 4 2" xfId="2433" xr:uid="{00000000-0005-0000-0000-0000360A0000}"/>
    <cellStyle name="Vírgula 7 2 3 5" xfId="2020" xr:uid="{00000000-0005-0000-0000-0000370A0000}"/>
    <cellStyle name="Vírgula 7 2 4" xfId="541" xr:uid="{00000000-0005-0000-0000-0000380A0000}"/>
    <cellStyle name="Vírgula 7 2 4 2" xfId="1459" xr:uid="{00000000-0005-0000-0000-0000390A0000}"/>
    <cellStyle name="Vírgula 7 2 4 2 2" xfId="2757" xr:uid="{00000000-0005-0000-0000-00003A0A0000}"/>
    <cellStyle name="Vírgula 7 2 4 3" xfId="1044" xr:uid="{00000000-0005-0000-0000-00003B0A0000}"/>
    <cellStyle name="Vírgula 7 2 4 3 2" xfId="2344" xr:uid="{00000000-0005-0000-0000-00003C0A0000}"/>
    <cellStyle name="Vírgula 7 2 4 4" xfId="1923" xr:uid="{00000000-0005-0000-0000-00003D0A0000}"/>
    <cellStyle name="Vírgula 7 2 5" xfId="747" xr:uid="{00000000-0005-0000-0000-00003E0A0000}"/>
    <cellStyle name="Vírgula 7 2 5 2" xfId="1594" xr:uid="{00000000-0005-0000-0000-00003F0A0000}"/>
    <cellStyle name="Vírgula 7 2 5 2 2" xfId="2892" xr:uid="{00000000-0005-0000-0000-0000400A0000}"/>
    <cellStyle name="Vírgula 7 2 5 3" xfId="1179" xr:uid="{00000000-0005-0000-0000-0000410A0000}"/>
    <cellStyle name="Vírgula 7 2 5 3 2" xfId="2479" xr:uid="{00000000-0005-0000-0000-0000420A0000}"/>
    <cellStyle name="Vírgula 7 2 5 4" xfId="2066" xr:uid="{00000000-0005-0000-0000-0000430A0000}"/>
    <cellStyle name="Vírgula 7 2 6" xfId="416" xr:uid="{00000000-0005-0000-0000-0000440A0000}"/>
    <cellStyle name="Vírgula 7 2 6 2" xfId="1410" xr:uid="{00000000-0005-0000-0000-0000450A0000}"/>
    <cellStyle name="Vírgula 7 2 6 2 2" xfId="2708" xr:uid="{00000000-0005-0000-0000-0000460A0000}"/>
    <cellStyle name="Vírgula 7 2 6 3" xfId="995" xr:uid="{00000000-0005-0000-0000-0000470A0000}"/>
    <cellStyle name="Vírgula 7 2 6 3 2" xfId="2295" xr:uid="{00000000-0005-0000-0000-0000480A0000}"/>
    <cellStyle name="Vírgula 7 2 6 4" xfId="1864" xr:uid="{00000000-0005-0000-0000-0000490A0000}"/>
    <cellStyle name="Vírgula 7 2 7" xfId="1323" xr:uid="{00000000-0005-0000-0000-00004A0A0000}"/>
    <cellStyle name="Vírgula 7 2 7 2" xfId="2622" xr:uid="{00000000-0005-0000-0000-00004B0A0000}"/>
    <cellStyle name="Vírgula 7 2 8" xfId="909" xr:uid="{00000000-0005-0000-0000-00004C0A0000}"/>
    <cellStyle name="Vírgula 7 2 8 2" xfId="2209" xr:uid="{00000000-0005-0000-0000-00004D0A0000}"/>
    <cellStyle name="Vírgula 7 2 9" xfId="1758" xr:uid="{00000000-0005-0000-0000-00004E0A0000}"/>
    <cellStyle name="Vírgula 7 3" xfId="181" xr:uid="{00000000-0005-0000-0000-00004F0A0000}"/>
    <cellStyle name="Vírgula 7 3 2" xfId="296" xr:uid="{00000000-0005-0000-0000-0000500A0000}"/>
    <cellStyle name="Vírgula 7 3 2 2" xfId="796" xr:uid="{00000000-0005-0000-0000-0000510A0000}"/>
    <cellStyle name="Vírgula 7 3 2 2 2" xfId="1642" xr:uid="{00000000-0005-0000-0000-0000520A0000}"/>
    <cellStyle name="Vírgula 7 3 2 2 2 2" xfId="2940" xr:uid="{00000000-0005-0000-0000-0000530A0000}"/>
    <cellStyle name="Vírgula 7 3 2 2 3" xfId="1227" xr:uid="{00000000-0005-0000-0000-0000540A0000}"/>
    <cellStyle name="Vírgula 7 3 2 2 3 2" xfId="2527" xr:uid="{00000000-0005-0000-0000-0000550A0000}"/>
    <cellStyle name="Vírgula 7 3 2 2 4" xfId="2114" xr:uid="{00000000-0005-0000-0000-0000560A0000}"/>
    <cellStyle name="Vírgula 7 3 2 3" xfId="654" xr:uid="{00000000-0005-0000-0000-0000570A0000}"/>
    <cellStyle name="Vírgula 7 3 2 3 2" xfId="1507" xr:uid="{00000000-0005-0000-0000-0000580A0000}"/>
    <cellStyle name="Vírgula 7 3 2 3 2 2" xfId="2805" xr:uid="{00000000-0005-0000-0000-0000590A0000}"/>
    <cellStyle name="Vírgula 7 3 2 3 3" xfId="1092" xr:uid="{00000000-0005-0000-0000-00005A0A0000}"/>
    <cellStyle name="Vírgula 7 3 2 3 3 2" xfId="2392" xr:uid="{00000000-0005-0000-0000-00005B0A0000}"/>
    <cellStyle name="Vírgula 7 3 2 3 4" xfId="1979" xr:uid="{00000000-0005-0000-0000-00005C0A0000}"/>
    <cellStyle name="Vírgula 7 3 2 4" xfId="1368" xr:uid="{00000000-0005-0000-0000-00005D0A0000}"/>
    <cellStyle name="Vírgula 7 3 2 4 2" xfId="2666" xr:uid="{00000000-0005-0000-0000-00005E0A0000}"/>
    <cellStyle name="Vírgula 7 3 2 5" xfId="953" xr:uid="{00000000-0005-0000-0000-00005F0A0000}"/>
    <cellStyle name="Vírgula 7 3 2 5 2" xfId="2253" xr:uid="{00000000-0005-0000-0000-0000600A0000}"/>
    <cellStyle name="Vírgula 7 3 2 6" xfId="1813" xr:uid="{00000000-0005-0000-0000-0000610A0000}"/>
    <cellStyle name="Vírgula 7 3 3" xfId="697" xr:uid="{00000000-0005-0000-0000-0000620A0000}"/>
    <cellStyle name="Vírgula 7 3 3 2" xfId="838" xr:uid="{00000000-0005-0000-0000-0000630A0000}"/>
    <cellStyle name="Vírgula 7 3 3 2 2" xfId="1684" xr:uid="{00000000-0005-0000-0000-0000640A0000}"/>
    <cellStyle name="Vírgula 7 3 3 2 2 2" xfId="2982" xr:uid="{00000000-0005-0000-0000-0000650A0000}"/>
    <cellStyle name="Vírgula 7 3 3 2 3" xfId="1269" xr:uid="{00000000-0005-0000-0000-0000660A0000}"/>
    <cellStyle name="Vírgula 7 3 3 2 3 2" xfId="2569" xr:uid="{00000000-0005-0000-0000-0000670A0000}"/>
    <cellStyle name="Vírgula 7 3 3 2 4" xfId="2156" xr:uid="{00000000-0005-0000-0000-0000680A0000}"/>
    <cellStyle name="Vírgula 7 3 3 3" xfId="1549" xr:uid="{00000000-0005-0000-0000-0000690A0000}"/>
    <cellStyle name="Vírgula 7 3 3 3 2" xfId="2847" xr:uid="{00000000-0005-0000-0000-00006A0A0000}"/>
    <cellStyle name="Vírgula 7 3 3 4" xfId="1134" xr:uid="{00000000-0005-0000-0000-00006B0A0000}"/>
    <cellStyle name="Vírgula 7 3 3 4 2" xfId="2434" xr:uid="{00000000-0005-0000-0000-00006C0A0000}"/>
    <cellStyle name="Vírgula 7 3 3 5" xfId="2021" xr:uid="{00000000-0005-0000-0000-00006D0A0000}"/>
    <cellStyle name="Vírgula 7 3 4" xfId="542" xr:uid="{00000000-0005-0000-0000-00006E0A0000}"/>
    <cellStyle name="Vírgula 7 3 4 2" xfId="1460" xr:uid="{00000000-0005-0000-0000-00006F0A0000}"/>
    <cellStyle name="Vírgula 7 3 4 2 2" xfId="2758" xr:uid="{00000000-0005-0000-0000-0000700A0000}"/>
    <cellStyle name="Vírgula 7 3 4 3" xfId="1045" xr:uid="{00000000-0005-0000-0000-0000710A0000}"/>
    <cellStyle name="Vírgula 7 3 4 3 2" xfId="2345" xr:uid="{00000000-0005-0000-0000-0000720A0000}"/>
    <cellStyle name="Vírgula 7 3 4 4" xfId="1924" xr:uid="{00000000-0005-0000-0000-0000730A0000}"/>
    <cellStyle name="Vírgula 7 3 5" xfId="748" xr:uid="{00000000-0005-0000-0000-0000740A0000}"/>
    <cellStyle name="Vírgula 7 3 5 2" xfId="1595" xr:uid="{00000000-0005-0000-0000-0000750A0000}"/>
    <cellStyle name="Vírgula 7 3 5 2 2" xfId="2893" xr:uid="{00000000-0005-0000-0000-0000760A0000}"/>
    <cellStyle name="Vírgula 7 3 5 3" xfId="1180" xr:uid="{00000000-0005-0000-0000-0000770A0000}"/>
    <cellStyle name="Vírgula 7 3 5 3 2" xfId="2480" xr:uid="{00000000-0005-0000-0000-0000780A0000}"/>
    <cellStyle name="Vírgula 7 3 5 4" xfId="2067" xr:uid="{00000000-0005-0000-0000-0000790A0000}"/>
    <cellStyle name="Vírgula 7 3 6" xfId="417" xr:uid="{00000000-0005-0000-0000-00007A0A0000}"/>
    <cellStyle name="Vírgula 7 3 6 2" xfId="1411" xr:uid="{00000000-0005-0000-0000-00007B0A0000}"/>
    <cellStyle name="Vírgula 7 3 6 2 2" xfId="2709" xr:uid="{00000000-0005-0000-0000-00007C0A0000}"/>
    <cellStyle name="Vírgula 7 3 6 3" xfId="996" xr:uid="{00000000-0005-0000-0000-00007D0A0000}"/>
    <cellStyle name="Vírgula 7 3 6 3 2" xfId="2296" xr:uid="{00000000-0005-0000-0000-00007E0A0000}"/>
    <cellStyle name="Vírgula 7 3 6 4" xfId="1865" xr:uid="{00000000-0005-0000-0000-00007F0A0000}"/>
    <cellStyle name="Vírgula 7 3 7" xfId="1324" xr:uid="{00000000-0005-0000-0000-0000800A0000}"/>
    <cellStyle name="Vírgula 7 3 7 2" xfId="2623" xr:uid="{00000000-0005-0000-0000-0000810A0000}"/>
    <cellStyle name="Vírgula 7 3 8" xfId="910" xr:uid="{00000000-0005-0000-0000-0000820A0000}"/>
    <cellStyle name="Vírgula 7 3 8 2" xfId="2210" xr:uid="{00000000-0005-0000-0000-0000830A0000}"/>
    <cellStyle name="Vírgula 7 3 9" xfId="1759" xr:uid="{00000000-0005-0000-0000-0000840A0000}"/>
    <cellStyle name="Vírgula 7 4" xfId="182" xr:uid="{00000000-0005-0000-0000-0000850A0000}"/>
    <cellStyle name="Vírgula 7 4 2" xfId="33" xr:uid="{00000000-0005-0000-0000-0000860A0000}"/>
    <cellStyle name="Vírgula 7 4 2 2" xfId="704" xr:uid="{00000000-0005-0000-0000-0000870A0000}"/>
    <cellStyle name="Vírgula 7 4 2 2 2" xfId="845" xr:uid="{00000000-0005-0000-0000-0000880A0000}"/>
    <cellStyle name="Vírgula 7 4 2 2 2 2" xfId="1691" xr:uid="{00000000-0005-0000-0000-0000890A0000}"/>
    <cellStyle name="Vírgula 7 4 2 2 2 2 2" xfId="2989" xr:uid="{00000000-0005-0000-0000-00008A0A0000}"/>
    <cellStyle name="Vírgula 7 4 2 2 2 3" xfId="1276" xr:uid="{00000000-0005-0000-0000-00008B0A0000}"/>
    <cellStyle name="Vírgula 7 4 2 2 2 3 2" xfId="2576" xr:uid="{00000000-0005-0000-0000-00008C0A0000}"/>
    <cellStyle name="Vírgula 7 4 2 2 2 4" xfId="2163" xr:uid="{00000000-0005-0000-0000-00008D0A0000}"/>
    <cellStyle name="Vírgula 7 4 2 2 3" xfId="851" xr:uid="{00000000-0005-0000-0000-00008E0A0000}"/>
    <cellStyle name="Vírgula 7 4 2 2 3 2" xfId="1695" xr:uid="{00000000-0005-0000-0000-00008F0A0000}"/>
    <cellStyle name="Vírgula 7 4 2 2 3 2 2" xfId="2993" xr:uid="{00000000-0005-0000-0000-0000900A0000}"/>
    <cellStyle name="Vírgula 7 4 2 2 3 3" xfId="1280" xr:uid="{00000000-0005-0000-0000-0000910A0000}"/>
    <cellStyle name="Vírgula 7 4 2 2 3 3 2" xfId="2580" xr:uid="{00000000-0005-0000-0000-0000920A0000}"/>
    <cellStyle name="Vírgula 7 4 2 2 3 4" xfId="2167" xr:uid="{00000000-0005-0000-0000-0000930A0000}"/>
    <cellStyle name="Vírgula 7 4 2 2 4" xfId="1556" xr:uid="{00000000-0005-0000-0000-0000940A0000}"/>
    <cellStyle name="Vírgula 7 4 2 2 4 2" xfId="2854" xr:uid="{00000000-0005-0000-0000-0000950A0000}"/>
    <cellStyle name="Vírgula 7 4 2 2 5" xfId="1141" xr:uid="{00000000-0005-0000-0000-0000960A0000}"/>
    <cellStyle name="Vírgula 7 4 2 2 5 2" xfId="2441" xr:uid="{00000000-0005-0000-0000-0000970A0000}"/>
    <cellStyle name="Vírgula 7 4 2 2 6" xfId="2028" xr:uid="{00000000-0005-0000-0000-0000980A0000}"/>
    <cellStyle name="Vírgula 7 4 2 3" xfId="551" xr:uid="{00000000-0005-0000-0000-0000990A0000}"/>
    <cellStyle name="Vírgula 7 4 2 3 2" xfId="1467" xr:uid="{00000000-0005-0000-0000-00009A0A0000}"/>
    <cellStyle name="Vírgula 7 4 2 3 2 2" xfId="2765" xr:uid="{00000000-0005-0000-0000-00009B0A0000}"/>
    <cellStyle name="Vírgula 7 4 2 3 3" xfId="1052" xr:uid="{00000000-0005-0000-0000-00009C0A0000}"/>
    <cellStyle name="Vírgula 7 4 2 3 3 2" xfId="2352" xr:uid="{00000000-0005-0000-0000-00009D0A0000}"/>
    <cellStyle name="Vírgula 7 4 2 3 4" xfId="1932" xr:uid="{00000000-0005-0000-0000-00009E0A0000}"/>
    <cellStyle name="Vírgula 7 4 2 4" xfId="755" xr:uid="{00000000-0005-0000-0000-00009F0A0000}"/>
    <cellStyle name="Vírgula 7 4 2 4 2" xfId="1602" xr:uid="{00000000-0005-0000-0000-0000A00A0000}"/>
    <cellStyle name="Vírgula 7 4 2 4 2 2" xfId="2900" xr:uid="{00000000-0005-0000-0000-0000A10A0000}"/>
    <cellStyle name="Vírgula 7 4 2 4 3" xfId="1187" xr:uid="{00000000-0005-0000-0000-0000A20A0000}"/>
    <cellStyle name="Vírgula 7 4 2 4 3 2" xfId="2487" xr:uid="{00000000-0005-0000-0000-0000A30A0000}"/>
    <cellStyle name="Vírgula 7 4 2 4 4" xfId="2074" xr:uid="{00000000-0005-0000-0000-0000A40A0000}"/>
    <cellStyle name="Vírgula 7 4 2 5" xfId="441" xr:uid="{00000000-0005-0000-0000-0000A50A0000}"/>
    <cellStyle name="Vírgula 7 4 2 5 2" xfId="1421" xr:uid="{00000000-0005-0000-0000-0000A60A0000}"/>
    <cellStyle name="Vírgula 7 4 2 5 2 2" xfId="2719" xr:uid="{00000000-0005-0000-0000-0000A70A0000}"/>
    <cellStyle name="Vírgula 7 4 2 5 3" xfId="1006" xr:uid="{00000000-0005-0000-0000-0000A80A0000}"/>
    <cellStyle name="Vírgula 7 4 2 5 3 2" xfId="2306" xr:uid="{00000000-0005-0000-0000-0000A90A0000}"/>
    <cellStyle name="Vírgula 7 4 2 5 4" xfId="1880" xr:uid="{00000000-0005-0000-0000-0000AA0A0000}"/>
    <cellStyle name="Vírgula 7 4 2 6" xfId="1284" xr:uid="{00000000-0005-0000-0000-0000AB0A0000}"/>
    <cellStyle name="Vírgula 7 4 2 6 2" xfId="2583" xr:uid="{00000000-0005-0000-0000-0000AC0A0000}"/>
    <cellStyle name="Vírgula 7 4 2 7" xfId="870" xr:uid="{00000000-0005-0000-0000-0000AD0A0000}"/>
    <cellStyle name="Vírgula 7 4 2 7 2" xfId="2170" xr:uid="{00000000-0005-0000-0000-0000AE0A0000}"/>
    <cellStyle name="Vírgula 7 4 2 8" xfId="1711" xr:uid="{00000000-0005-0000-0000-0000AF0A0000}"/>
    <cellStyle name="Vírgula 7 4 3" xfId="698" xr:uid="{00000000-0005-0000-0000-0000B00A0000}"/>
    <cellStyle name="Vírgula 7 4 3 2" xfId="839" xr:uid="{00000000-0005-0000-0000-0000B10A0000}"/>
    <cellStyle name="Vírgula 7 4 3 2 2" xfId="1685" xr:uid="{00000000-0005-0000-0000-0000B20A0000}"/>
    <cellStyle name="Vírgula 7 4 3 2 2 2" xfId="2983" xr:uid="{00000000-0005-0000-0000-0000B30A0000}"/>
    <cellStyle name="Vírgula 7 4 3 2 3" xfId="1270" xr:uid="{00000000-0005-0000-0000-0000B40A0000}"/>
    <cellStyle name="Vírgula 7 4 3 2 3 2" xfId="2570" xr:uid="{00000000-0005-0000-0000-0000B50A0000}"/>
    <cellStyle name="Vírgula 7 4 3 2 4" xfId="2157" xr:uid="{00000000-0005-0000-0000-0000B60A0000}"/>
    <cellStyle name="Vírgula 7 4 3 3" xfId="1550" xr:uid="{00000000-0005-0000-0000-0000B70A0000}"/>
    <cellStyle name="Vírgula 7 4 3 3 2" xfId="2848" xr:uid="{00000000-0005-0000-0000-0000B80A0000}"/>
    <cellStyle name="Vírgula 7 4 3 4" xfId="1135" xr:uid="{00000000-0005-0000-0000-0000B90A0000}"/>
    <cellStyle name="Vírgula 7 4 3 4 2" xfId="2435" xr:uid="{00000000-0005-0000-0000-0000BA0A0000}"/>
    <cellStyle name="Vírgula 7 4 3 5" xfId="2022" xr:uid="{00000000-0005-0000-0000-0000BB0A0000}"/>
    <cellStyle name="Vírgula 7 4 4" xfId="549" xr:uid="{00000000-0005-0000-0000-0000BC0A0000}"/>
    <cellStyle name="Vírgula 7 4 4 2" xfId="1465" xr:uid="{00000000-0005-0000-0000-0000BD0A0000}"/>
    <cellStyle name="Vírgula 7 4 4 2 2" xfId="2763" xr:uid="{00000000-0005-0000-0000-0000BE0A0000}"/>
    <cellStyle name="Vírgula 7 4 4 3" xfId="1050" xr:uid="{00000000-0005-0000-0000-0000BF0A0000}"/>
    <cellStyle name="Vírgula 7 4 4 3 2" xfId="2350" xr:uid="{00000000-0005-0000-0000-0000C00A0000}"/>
    <cellStyle name="Vírgula 7 4 4 4" xfId="1930" xr:uid="{00000000-0005-0000-0000-0000C10A0000}"/>
    <cellStyle name="Vírgula 7 4 5" xfId="753" xr:uid="{00000000-0005-0000-0000-0000C20A0000}"/>
    <cellStyle name="Vírgula 7 4 5 2" xfId="1600" xr:uid="{00000000-0005-0000-0000-0000C30A0000}"/>
    <cellStyle name="Vírgula 7 4 5 2 2" xfId="2898" xr:uid="{00000000-0005-0000-0000-0000C40A0000}"/>
    <cellStyle name="Vírgula 7 4 5 3" xfId="1185" xr:uid="{00000000-0005-0000-0000-0000C50A0000}"/>
    <cellStyle name="Vírgula 7 4 5 3 2" xfId="2485" xr:uid="{00000000-0005-0000-0000-0000C60A0000}"/>
    <cellStyle name="Vírgula 7 4 5 4" xfId="2072" xr:uid="{00000000-0005-0000-0000-0000C70A0000}"/>
    <cellStyle name="Vírgula 7 4 6" xfId="428" xr:uid="{00000000-0005-0000-0000-0000C80A0000}"/>
    <cellStyle name="Vírgula 7 4 6 2" xfId="1416" xr:uid="{00000000-0005-0000-0000-0000C90A0000}"/>
    <cellStyle name="Vírgula 7 4 6 2 2" xfId="2714" xr:uid="{00000000-0005-0000-0000-0000CA0A0000}"/>
    <cellStyle name="Vírgula 7 4 6 3" xfId="1001" xr:uid="{00000000-0005-0000-0000-0000CB0A0000}"/>
    <cellStyle name="Vírgula 7 4 6 3 2" xfId="2301" xr:uid="{00000000-0005-0000-0000-0000CC0A0000}"/>
    <cellStyle name="Vírgula 7 4 6 4" xfId="1873" xr:uid="{00000000-0005-0000-0000-0000CD0A0000}"/>
    <cellStyle name="Vírgula 7 4 7" xfId="1325" xr:uid="{00000000-0005-0000-0000-0000CE0A0000}"/>
    <cellStyle name="Vírgula 7 4 7 2" xfId="2624" xr:uid="{00000000-0005-0000-0000-0000CF0A0000}"/>
    <cellStyle name="Vírgula 7 4 8" xfId="911" xr:uid="{00000000-0005-0000-0000-0000D00A0000}"/>
    <cellStyle name="Vírgula 7 4 8 2" xfId="2211" xr:uid="{00000000-0005-0000-0000-0000D10A0000}"/>
    <cellStyle name="Vírgula 7 4 9" xfId="1760" xr:uid="{00000000-0005-0000-0000-0000D20A0000}"/>
    <cellStyle name="Vírgula 7 5" xfId="183" xr:uid="{00000000-0005-0000-0000-0000D30A0000}"/>
    <cellStyle name="Vírgula 7 5 2" xfId="703" xr:uid="{00000000-0005-0000-0000-0000D40A0000}"/>
    <cellStyle name="Vírgula 7 5 2 2" xfId="844" xr:uid="{00000000-0005-0000-0000-0000D50A0000}"/>
    <cellStyle name="Vírgula 7 5 2 2 2" xfId="1690" xr:uid="{00000000-0005-0000-0000-0000D60A0000}"/>
    <cellStyle name="Vírgula 7 5 2 2 2 2" xfId="2988" xr:uid="{00000000-0005-0000-0000-0000D70A0000}"/>
    <cellStyle name="Vírgula 7 5 2 2 3" xfId="1275" xr:uid="{00000000-0005-0000-0000-0000D80A0000}"/>
    <cellStyle name="Vírgula 7 5 2 2 3 2" xfId="2575" xr:uid="{00000000-0005-0000-0000-0000D90A0000}"/>
    <cellStyle name="Vírgula 7 5 2 2 4" xfId="2162" xr:uid="{00000000-0005-0000-0000-0000DA0A0000}"/>
    <cellStyle name="Vírgula 7 5 2 3" xfId="1555" xr:uid="{00000000-0005-0000-0000-0000DB0A0000}"/>
    <cellStyle name="Vírgula 7 5 2 3 2" xfId="2853" xr:uid="{00000000-0005-0000-0000-0000DC0A0000}"/>
    <cellStyle name="Vírgula 7 5 2 4" xfId="1140" xr:uid="{00000000-0005-0000-0000-0000DD0A0000}"/>
    <cellStyle name="Vírgula 7 5 2 4 2" xfId="2440" xr:uid="{00000000-0005-0000-0000-0000DE0A0000}"/>
    <cellStyle name="Vírgula 7 5 2 5" xfId="2027" xr:uid="{00000000-0005-0000-0000-0000DF0A0000}"/>
    <cellStyle name="Vírgula 7 5 3" xfId="652" xr:uid="{00000000-0005-0000-0000-0000E00A0000}"/>
    <cellStyle name="Vírgula 7 5 3 2" xfId="1505" xr:uid="{00000000-0005-0000-0000-0000E10A0000}"/>
    <cellStyle name="Vírgula 7 5 3 2 2" xfId="2803" xr:uid="{00000000-0005-0000-0000-0000E20A0000}"/>
    <cellStyle name="Vírgula 7 5 3 3" xfId="1090" xr:uid="{00000000-0005-0000-0000-0000E30A0000}"/>
    <cellStyle name="Vírgula 7 5 3 3 2" xfId="2390" xr:uid="{00000000-0005-0000-0000-0000E40A0000}"/>
    <cellStyle name="Vírgula 7 5 3 4" xfId="1977" xr:uid="{00000000-0005-0000-0000-0000E50A0000}"/>
    <cellStyle name="Vírgula 7 5 4" xfId="794" xr:uid="{00000000-0005-0000-0000-0000E60A0000}"/>
    <cellStyle name="Vírgula 7 5 4 2" xfId="1640" xr:uid="{00000000-0005-0000-0000-0000E70A0000}"/>
    <cellStyle name="Vírgula 7 5 4 2 2" xfId="2938" xr:uid="{00000000-0005-0000-0000-0000E80A0000}"/>
    <cellStyle name="Vírgula 7 5 4 3" xfId="1225" xr:uid="{00000000-0005-0000-0000-0000E90A0000}"/>
    <cellStyle name="Vírgula 7 5 4 3 2" xfId="2525" xr:uid="{00000000-0005-0000-0000-0000EA0A0000}"/>
    <cellStyle name="Vírgula 7 5 4 4" xfId="2112" xr:uid="{00000000-0005-0000-0000-0000EB0A0000}"/>
    <cellStyle name="Vírgula 7 5 5" xfId="442" xr:uid="{00000000-0005-0000-0000-0000EC0A0000}"/>
    <cellStyle name="Vírgula 7 5 5 2" xfId="1422" xr:uid="{00000000-0005-0000-0000-0000ED0A0000}"/>
    <cellStyle name="Vírgula 7 5 5 2 2" xfId="2720" xr:uid="{00000000-0005-0000-0000-0000EE0A0000}"/>
    <cellStyle name="Vírgula 7 5 5 3" xfId="1007" xr:uid="{00000000-0005-0000-0000-0000EF0A0000}"/>
    <cellStyle name="Vírgula 7 5 5 3 2" xfId="2307" xr:uid="{00000000-0005-0000-0000-0000F00A0000}"/>
    <cellStyle name="Vírgula 7 5 5 4" xfId="1881" xr:uid="{00000000-0005-0000-0000-0000F10A0000}"/>
    <cellStyle name="Vírgula 7 5 6" xfId="1326" xr:uid="{00000000-0005-0000-0000-0000F20A0000}"/>
    <cellStyle name="Vírgula 7 5 6 2" xfId="2625" xr:uid="{00000000-0005-0000-0000-0000F30A0000}"/>
    <cellStyle name="Vírgula 7 5 7" xfId="912" xr:uid="{00000000-0005-0000-0000-0000F40A0000}"/>
    <cellStyle name="Vírgula 7 5 7 2" xfId="2212" xr:uid="{00000000-0005-0000-0000-0000F50A0000}"/>
    <cellStyle name="Vírgula 7 5 8" xfId="1761" xr:uid="{00000000-0005-0000-0000-0000F60A0000}"/>
    <cellStyle name="Vírgula 7 6" xfId="695" xr:uid="{00000000-0005-0000-0000-0000F70A0000}"/>
    <cellStyle name="Vírgula 7 6 2" xfId="836" xr:uid="{00000000-0005-0000-0000-0000F80A0000}"/>
    <cellStyle name="Vírgula 7 6 2 2" xfId="1682" xr:uid="{00000000-0005-0000-0000-0000F90A0000}"/>
    <cellStyle name="Vírgula 7 6 2 2 2" xfId="2980" xr:uid="{00000000-0005-0000-0000-0000FA0A0000}"/>
    <cellStyle name="Vírgula 7 6 2 3" xfId="1267" xr:uid="{00000000-0005-0000-0000-0000FB0A0000}"/>
    <cellStyle name="Vírgula 7 6 2 3 2" xfId="2567" xr:uid="{00000000-0005-0000-0000-0000FC0A0000}"/>
    <cellStyle name="Vírgula 7 6 2 4" xfId="2154" xr:uid="{00000000-0005-0000-0000-0000FD0A0000}"/>
    <cellStyle name="Vírgula 7 6 3" xfId="1547" xr:uid="{00000000-0005-0000-0000-0000FE0A0000}"/>
    <cellStyle name="Vírgula 7 6 3 2" xfId="2845" xr:uid="{00000000-0005-0000-0000-0000FF0A0000}"/>
    <cellStyle name="Vírgula 7 6 4" xfId="1132" xr:uid="{00000000-0005-0000-0000-0000000B0000}"/>
    <cellStyle name="Vírgula 7 6 4 2" xfId="2432" xr:uid="{00000000-0005-0000-0000-0000010B0000}"/>
    <cellStyle name="Vírgula 7 6 5" xfId="2019" xr:uid="{00000000-0005-0000-0000-0000020B0000}"/>
    <cellStyle name="Vírgula 7 7" xfId="540" xr:uid="{00000000-0005-0000-0000-0000030B0000}"/>
    <cellStyle name="Vírgula 7 7 2" xfId="1458" xr:uid="{00000000-0005-0000-0000-0000040B0000}"/>
    <cellStyle name="Vírgula 7 7 2 2" xfId="2756" xr:uid="{00000000-0005-0000-0000-0000050B0000}"/>
    <cellStyle name="Vírgula 7 7 3" xfId="1043" xr:uid="{00000000-0005-0000-0000-0000060B0000}"/>
    <cellStyle name="Vírgula 7 7 3 2" xfId="2343" xr:uid="{00000000-0005-0000-0000-0000070B0000}"/>
    <cellStyle name="Vírgula 7 7 4" xfId="1922" xr:uid="{00000000-0005-0000-0000-0000080B0000}"/>
    <cellStyle name="Vírgula 7 8" xfId="746" xr:uid="{00000000-0005-0000-0000-0000090B0000}"/>
    <cellStyle name="Vírgula 7 8 2" xfId="1593" xr:uid="{00000000-0005-0000-0000-00000A0B0000}"/>
    <cellStyle name="Vírgula 7 8 2 2" xfId="2891" xr:uid="{00000000-0005-0000-0000-00000B0B0000}"/>
    <cellStyle name="Vírgula 7 8 3" xfId="1178" xr:uid="{00000000-0005-0000-0000-00000C0B0000}"/>
    <cellStyle name="Vírgula 7 8 3 2" xfId="2478" xr:uid="{00000000-0005-0000-0000-00000D0B0000}"/>
    <cellStyle name="Vírgula 7 8 4" xfId="2065" xr:uid="{00000000-0005-0000-0000-00000E0B0000}"/>
    <cellStyle name="Vírgula 7 9" xfId="415" xr:uid="{00000000-0005-0000-0000-00000F0B0000}"/>
    <cellStyle name="Vírgula 7 9 2" xfId="1409" xr:uid="{00000000-0005-0000-0000-0000100B0000}"/>
    <cellStyle name="Vírgula 7 9 2 2" xfId="2707" xr:uid="{00000000-0005-0000-0000-0000110B0000}"/>
    <cellStyle name="Vírgula 7 9 3" xfId="994" xr:uid="{00000000-0005-0000-0000-0000120B0000}"/>
    <cellStyle name="Vírgula 7 9 3 2" xfId="2294" xr:uid="{00000000-0005-0000-0000-0000130B0000}"/>
    <cellStyle name="Vírgula 7 9 4" xfId="1863" xr:uid="{00000000-0005-0000-0000-0000140B0000}"/>
    <cellStyle name="Vírgula 8" xfId="184" xr:uid="{00000000-0005-0000-0000-0000150B0000}"/>
    <cellStyle name="Vírgula 8 10" xfId="913" xr:uid="{00000000-0005-0000-0000-0000160B0000}"/>
    <cellStyle name="Vírgula 8 10 2" xfId="2213" xr:uid="{00000000-0005-0000-0000-0000170B0000}"/>
    <cellStyle name="Vírgula 8 11" xfId="1762" xr:uid="{00000000-0005-0000-0000-0000180B0000}"/>
    <cellStyle name="Vírgula 8 2" xfId="185" xr:uid="{00000000-0005-0000-0000-0000190B0000}"/>
    <cellStyle name="Vírgula 8 2 2" xfId="297" xr:uid="{00000000-0005-0000-0000-00001A0B0000}"/>
    <cellStyle name="Vírgula 8 2 2 2" xfId="798" xr:uid="{00000000-0005-0000-0000-00001B0B0000}"/>
    <cellStyle name="Vírgula 8 2 2 2 2" xfId="1644" xr:uid="{00000000-0005-0000-0000-00001C0B0000}"/>
    <cellStyle name="Vírgula 8 2 2 2 2 2" xfId="2942" xr:uid="{00000000-0005-0000-0000-00001D0B0000}"/>
    <cellStyle name="Vírgula 8 2 2 2 3" xfId="1229" xr:uid="{00000000-0005-0000-0000-00001E0B0000}"/>
    <cellStyle name="Vírgula 8 2 2 2 3 2" xfId="2529" xr:uid="{00000000-0005-0000-0000-00001F0B0000}"/>
    <cellStyle name="Vírgula 8 2 2 2 4" xfId="2116" xr:uid="{00000000-0005-0000-0000-0000200B0000}"/>
    <cellStyle name="Vírgula 8 2 2 3" xfId="656" xr:uid="{00000000-0005-0000-0000-0000210B0000}"/>
    <cellStyle name="Vírgula 8 2 2 3 2" xfId="1509" xr:uid="{00000000-0005-0000-0000-0000220B0000}"/>
    <cellStyle name="Vírgula 8 2 2 3 2 2" xfId="2807" xr:uid="{00000000-0005-0000-0000-0000230B0000}"/>
    <cellStyle name="Vírgula 8 2 2 3 3" xfId="1094" xr:uid="{00000000-0005-0000-0000-0000240B0000}"/>
    <cellStyle name="Vírgula 8 2 2 3 3 2" xfId="2394" xr:uid="{00000000-0005-0000-0000-0000250B0000}"/>
    <cellStyle name="Vírgula 8 2 2 3 4" xfId="1981" xr:uid="{00000000-0005-0000-0000-0000260B0000}"/>
    <cellStyle name="Vírgula 8 2 2 4" xfId="1369" xr:uid="{00000000-0005-0000-0000-0000270B0000}"/>
    <cellStyle name="Vírgula 8 2 2 4 2" xfId="2667" xr:uid="{00000000-0005-0000-0000-0000280B0000}"/>
    <cellStyle name="Vírgula 8 2 2 5" xfId="954" xr:uid="{00000000-0005-0000-0000-0000290B0000}"/>
    <cellStyle name="Vírgula 8 2 2 5 2" xfId="2254" xr:uid="{00000000-0005-0000-0000-00002A0B0000}"/>
    <cellStyle name="Vírgula 8 2 2 6" xfId="1814" xr:uid="{00000000-0005-0000-0000-00002B0B0000}"/>
    <cellStyle name="Vírgula 8 2 3" xfId="700" xr:uid="{00000000-0005-0000-0000-00002C0B0000}"/>
    <cellStyle name="Vírgula 8 2 3 2" xfId="841" xr:uid="{00000000-0005-0000-0000-00002D0B0000}"/>
    <cellStyle name="Vírgula 8 2 3 2 2" xfId="1687" xr:uid="{00000000-0005-0000-0000-00002E0B0000}"/>
    <cellStyle name="Vírgula 8 2 3 2 2 2" xfId="2985" xr:uid="{00000000-0005-0000-0000-00002F0B0000}"/>
    <cellStyle name="Vírgula 8 2 3 2 3" xfId="1272" xr:uid="{00000000-0005-0000-0000-0000300B0000}"/>
    <cellStyle name="Vírgula 8 2 3 2 3 2" xfId="2572" xr:uid="{00000000-0005-0000-0000-0000310B0000}"/>
    <cellStyle name="Vírgula 8 2 3 2 4" xfId="2159" xr:uid="{00000000-0005-0000-0000-0000320B0000}"/>
    <cellStyle name="Vírgula 8 2 3 3" xfId="1552" xr:uid="{00000000-0005-0000-0000-0000330B0000}"/>
    <cellStyle name="Vírgula 8 2 3 3 2" xfId="2850" xr:uid="{00000000-0005-0000-0000-0000340B0000}"/>
    <cellStyle name="Vírgula 8 2 3 4" xfId="1137" xr:uid="{00000000-0005-0000-0000-0000350B0000}"/>
    <cellStyle name="Vírgula 8 2 3 4 2" xfId="2437" xr:uid="{00000000-0005-0000-0000-0000360B0000}"/>
    <cellStyle name="Vírgula 8 2 3 5" xfId="2024" xr:uid="{00000000-0005-0000-0000-0000370B0000}"/>
    <cellStyle name="Vírgula 8 2 4" xfId="544" xr:uid="{00000000-0005-0000-0000-0000380B0000}"/>
    <cellStyle name="Vírgula 8 2 4 2" xfId="1462" xr:uid="{00000000-0005-0000-0000-0000390B0000}"/>
    <cellStyle name="Vírgula 8 2 4 2 2" xfId="2760" xr:uid="{00000000-0005-0000-0000-00003A0B0000}"/>
    <cellStyle name="Vírgula 8 2 4 3" xfId="1047" xr:uid="{00000000-0005-0000-0000-00003B0B0000}"/>
    <cellStyle name="Vírgula 8 2 4 3 2" xfId="2347" xr:uid="{00000000-0005-0000-0000-00003C0B0000}"/>
    <cellStyle name="Vírgula 8 2 4 4" xfId="1926" xr:uid="{00000000-0005-0000-0000-00003D0B0000}"/>
    <cellStyle name="Vírgula 8 2 5" xfId="750" xr:uid="{00000000-0005-0000-0000-00003E0B0000}"/>
    <cellStyle name="Vírgula 8 2 5 2" xfId="1597" xr:uid="{00000000-0005-0000-0000-00003F0B0000}"/>
    <cellStyle name="Vírgula 8 2 5 2 2" xfId="2895" xr:uid="{00000000-0005-0000-0000-0000400B0000}"/>
    <cellStyle name="Vírgula 8 2 5 3" xfId="1182" xr:uid="{00000000-0005-0000-0000-0000410B0000}"/>
    <cellStyle name="Vírgula 8 2 5 3 2" xfId="2482" xr:uid="{00000000-0005-0000-0000-0000420B0000}"/>
    <cellStyle name="Vírgula 8 2 5 4" xfId="2069" xr:uid="{00000000-0005-0000-0000-0000430B0000}"/>
    <cellStyle name="Vírgula 8 2 6" xfId="419" xr:uid="{00000000-0005-0000-0000-0000440B0000}"/>
    <cellStyle name="Vírgula 8 2 6 2" xfId="1413" xr:uid="{00000000-0005-0000-0000-0000450B0000}"/>
    <cellStyle name="Vírgula 8 2 6 2 2" xfId="2711" xr:uid="{00000000-0005-0000-0000-0000460B0000}"/>
    <cellStyle name="Vírgula 8 2 6 3" xfId="998" xr:uid="{00000000-0005-0000-0000-0000470B0000}"/>
    <cellStyle name="Vírgula 8 2 6 3 2" xfId="2298" xr:uid="{00000000-0005-0000-0000-0000480B0000}"/>
    <cellStyle name="Vírgula 8 2 6 4" xfId="1867" xr:uid="{00000000-0005-0000-0000-0000490B0000}"/>
    <cellStyle name="Vírgula 8 2 7" xfId="1328" xr:uid="{00000000-0005-0000-0000-00004A0B0000}"/>
    <cellStyle name="Vírgula 8 2 7 2" xfId="2627" xr:uid="{00000000-0005-0000-0000-00004B0B0000}"/>
    <cellStyle name="Vírgula 8 2 8" xfId="914" xr:uid="{00000000-0005-0000-0000-00004C0B0000}"/>
    <cellStyle name="Vírgula 8 2 8 2" xfId="2214" xr:uid="{00000000-0005-0000-0000-00004D0B0000}"/>
    <cellStyle name="Vírgula 8 2 9" xfId="1763" xr:uid="{00000000-0005-0000-0000-00004E0B0000}"/>
    <cellStyle name="Vírgula 8 3" xfId="186" xr:uid="{00000000-0005-0000-0000-00004F0B0000}"/>
    <cellStyle name="Vírgula 8 3 2" xfId="298" xr:uid="{00000000-0005-0000-0000-0000500B0000}"/>
    <cellStyle name="Vírgula 8 3 2 2" xfId="799" xr:uid="{00000000-0005-0000-0000-0000510B0000}"/>
    <cellStyle name="Vírgula 8 3 2 2 2" xfId="1645" xr:uid="{00000000-0005-0000-0000-0000520B0000}"/>
    <cellStyle name="Vírgula 8 3 2 2 2 2" xfId="2943" xr:uid="{00000000-0005-0000-0000-0000530B0000}"/>
    <cellStyle name="Vírgula 8 3 2 2 3" xfId="1230" xr:uid="{00000000-0005-0000-0000-0000540B0000}"/>
    <cellStyle name="Vírgula 8 3 2 2 3 2" xfId="2530" xr:uid="{00000000-0005-0000-0000-0000550B0000}"/>
    <cellStyle name="Vírgula 8 3 2 2 4" xfId="2117" xr:uid="{00000000-0005-0000-0000-0000560B0000}"/>
    <cellStyle name="Vírgula 8 3 2 3" xfId="657" xr:uid="{00000000-0005-0000-0000-0000570B0000}"/>
    <cellStyle name="Vírgula 8 3 2 3 2" xfId="1510" xr:uid="{00000000-0005-0000-0000-0000580B0000}"/>
    <cellStyle name="Vírgula 8 3 2 3 2 2" xfId="2808" xr:uid="{00000000-0005-0000-0000-0000590B0000}"/>
    <cellStyle name="Vírgula 8 3 2 3 3" xfId="1095" xr:uid="{00000000-0005-0000-0000-00005A0B0000}"/>
    <cellStyle name="Vírgula 8 3 2 3 3 2" xfId="2395" xr:uid="{00000000-0005-0000-0000-00005B0B0000}"/>
    <cellStyle name="Vírgula 8 3 2 3 4" xfId="1982" xr:uid="{00000000-0005-0000-0000-00005C0B0000}"/>
    <cellStyle name="Vírgula 8 3 2 4" xfId="1370" xr:uid="{00000000-0005-0000-0000-00005D0B0000}"/>
    <cellStyle name="Vírgula 8 3 2 4 2" xfId="2668" xr:uid="{00000000-0005-0000-0000-00005E0B0000}"/>
    <cellStyle name="Vírgula 8 3 2 5" xfId="955" xr:uid="{00000000-0005-0000-0000-00005F0B0000}"/>
    <cellStyle name="Vírgula 8 3 2 5 2" xfId="2255" xr:uid="{00000000-0005-0000-0000-0000600B0000}"/>
    <cellStyle name="Vírgula 8 3 2 6" xfId="1815" xr:uid="{00000000-0005-0000-0000-0000610B0000}"/>
    <cellStyle name="Vírgula 8 3 3" xfId="701" xr:uid="{00000000-0005-0000-0000-0000620B0000}"/>
    <cellStyle name="Vírgula 8 3 3 2" xfId="842" xr:uid="{00000000-0005-0000-0000-0000630B0000}"/>
    <cellStyle name="Vírgula 8 3 3 2 2" xfId="1688" xr:uid="{00000000-0005-0000-0000-0000640B0000}"/>
    <cellStyle name="Vírgula 8 3 3 2 2 2" xfId="2986" xr:uid="{00000000-0005-0000-0000-0000650B0000}"/>
    <cellStyle name="Vírgula 8 3 3 2 3" xfId="1273" xr:uid="{00000000-0005-0000-0000-0000660B0000}"/>
    <cellStyle name="Vírgula 8 3 3 2 3 2" xfId="2573" xr:uid="{00000000-0005-0000-0000-0000670B0000}"/>
    <cellStyle name="Vírgula 8 3 3 2 4" xfId="2160" xr:uid="{00000000-0005-0000-0000-0000680B0000}"/>
    <cellStyle name="Vírgula 8 3 3 3" xfId="1553" xr:uid="{00000000-0005-0000-0000-0000690B0000}"/>
    <cellStyle name="Vírgula 8 3 3 3 2" xfId="2851" xr:uid="{00000000-0005-0000-0000-00006A0B0000}"/>
    <cellStyle name="Vírgula 8 3 3 4" xfId="1138" xr:uid="{00000000-0005-0000-0000-00006B0B0000}"/>
    <cellStyle name="Vírgula 8 3 3 4 2" xfId="2438" xr:uid="{00000000-0005-0000-0000-00006C0B0000}"/>
    <cellStyle name="Vírgula 8 3 3 5" xfId="2025" xr:uid="{00000000-0005-0000-0000-00006D0B0000}"/>
    <cellStyle name="Vírgula 8 3 4" xfId="545" xr:uid="{00000000-0005-0000-0000-00006E0B0000}"/>
    <cellStyle name="Vírgula 8 3 4 2" xfId="1463" xr:uid="{00000000-0005-0000-0000-00006F0B0000}"/>
    <cellStyle name="Vírgula 8 3 4 2 2" xfId="2761" xr:uid="{00000000-0005-0000-0000-0000700B0000}"/>
    <cellStyle name="Vírgula 8 3 4 3" xfId="1048" xr:uid="{00000000-0005-0000-0000-0000710B0000}"/>
    <cellStyle name="Vírgula 8 3 4 3 2" xfId="2348" xr:uid="{00000000-0005-0000-0000-0000720B0000}"/>
    <cellStyle name="Vírgula 8 3 4 4" xfId="1927" xr:uid="{00000000-0005-0000-0000-0000730B0000}"/>
    <cellStyle name="Vírgula 8 3 5" xfId="751" xr:uid="{00000000-0005-0000-0000-0000740B0000}"/>
    <cellStyle name="Vírgula 8 3 5 2" xfId="1598" xr:uid="{00000000-0005-0000-0000-0000750B0000}"/>
    <cellStyle name="Vírgula 8 3 5 2 2" xfId="2896" xr:uid="{00000000-0005-0000-0000-0000760B0000}"/>
    <cellStyle name="Vírgula 8 3 5 3" xfId="1183" xr:uid="{00000000-0005-0000-0000-0000770B0000}"/>
    <cellStyle name="Vírgula 8 3 5 3 2" xfId="2483" xr:uid="{00000000-0005-0000-0000-0000780B0000}"/>
    <cellStyle name="Vírgula 8 3 5 4" xfId="2070" xr:uid="{00000000-0005-0000-0000-0000790B0000}"/>
    <cellStyle name="Vírgula 8 3 6" xfId="420" xr:uid="{00000000-0005-0000-0000-00007A0B0000}"/>
    <cellStyle name="Vírgula 8 3 6 2" xfId="1414" xr:uid="{00000000-0005-0000-0000-00007B0B0000}"/>
    <cellStyle name="Vírgula 8 3 6 2 2" xfId="2712" xr:uid="{00000000-0005-0000-0000-00007C0B0000}"/>
    <cellStyle name="Vírgula 8 3 6 3" xfId="999" xr:uid="{00000000-0005-0000-0000-00007D0B0000}"/>
    <cellStyle name="Vírgula 8 3 6 3 2" xfId="2299" xr:uid="{00000000-0005-0000-0000-00007E0B0000}"/>
    <cellStyle name="Vírgula 8 3 6 4" xfId="1868" xr:uid="{00000000-0005-0000-0000-00007F0B0000}"/>
    <cellStyle name="Vírgula 8 3 7" xfId="1329" xr:uid="{00000000-0005-0000-0000-0000800B0000}"/>
    <cellStyle name="Vírgula 8 3 7 2" xfId="2628" xr:uid="{00000000-0005-0000-0000-0000810B0000}"/>
    <cellStyle name="Vírgula 8 3 8" xfId="915" xr:uid="{00000000-0005-0000-0000-0000820B0000}"/>
    <cellStyle name="Vírgula 8 3 8 2" xfId="2215" xr:uid="{00000000-0005-0000-0000-0000830B0000}"/>
    <cellStyle name="Vírgula 8 3 9" xfId="1764" xr:uid="{00000000-0005-0000-0000-0000840B0000}"/>
    <cellStyle name="Vírgula 8 4" xfId="299" xr:uid="{00000000-0005-0000-0000-0000850B0000}"/>
    <cellStyle name="Vírgula 8 4 2" xfId="797" xr:uid="{00000000-0005-0000-0000-0000860B0000}"/>
    <cellStyle name="Vírgula 8 4 2 2" xfId="1643" xr:uid="{00000000-0005-0000-0000-0000870B0000}"/>
    <cellStyle name="Vírgula 8 4 2 2 2" xfId="2941" xr:uid="{00000000-0005-0000-0000-0000880B0000}"/>
    <cellStyle name="Vírgula 8 4 2 3" xfId="1228" xr:uid="{00000000-0005-0000-0000-0000890B0000}"/>
    <cellStyle name="Vírgula 8 4 2 3 2" xfId="2528" xr:uid="{00000000-0005-0000-0000-00008A0B0000}"/>
    <cellStyle name="Vírgula 8 4 2 4" xfId="2115" xr:uid="{00000000-0005-0000-0000-00008B0B0000}"/>
    <cellStyle name="Vírgula 8 4 3" xfId="655" xr:uid="{00000000-0005-0000-0000-00008C0B0000}"/>
    <cellStyle name="Vírgula 8 4 3 2" xfId="1508" xr:uid="{00000000-0005-0000-0000-00008D0B0000}"/>
    <cellStyle name="Vírgula 8 4 3 2 2" xfId="2806" xr:uid="{00000000-0005-0000-0000-00008E0B0000}"/>
    <cellStyle name="Vírgula 8 4 3 3" xfId="1093" xr:uid="{00000000-0005-0000-0000-00008F0B0000}"/>
    <cellStyle name="Vírgula 8 4 3 3 2" xfId="2393" xr:uid="{00000000-0005-0000-0000-0000900B0000}"/>
    <cellStyle name="Vírgula 8 4 3 4" xfId="1980" xr:uid="{00000000-0005-0000-0000-0000910B0000}"/>
    <cellStyle name="Vírgula 8 4 4" xfId="1371" xr:uid="{00000000-0005-0000-0000-0000920B0000}"/>
    <cellStyle name="Vírgula 8 4 4 2" xfId="2669" xr:uid="{00000000-0005-0000-0000-0000930B0000}"/>
    <cellStyle name="Vírgula 8 4 5" xfId="956" xr:uid="{00000000-0005-0000-0000-0000940B0000}"/>
    <cellStyle name="Vírgula 8 4 5 2" xfId="2256" xr:uid="{00000000-0005-0000-0000-0000950B0000}"/>
    <cellStyle name="Vírgula 8 4 6" xfId="1816" xr:uid="{00000000-0005-0000-0000-0000960B0000}"/>
    <cellStyle name="Vírgula 8 5" xfId="699" xr:uid="{00000000-0005-0000-0000-0000970B0000}"/>
    <cellStyle name="Vírgula 8 5 2" xfId="840" xr:uid="{00000000-0005-0000-0000-0000980B0000}"/>
    <cellStyle name="Vírgula 8 5 2 2" xfId="1686" xr:uid="{00000000-0005-0000-0000-0000990B0000}"/>
    <cellStyle name="Vírgula 8 5 2 2 2" xfId="2984" xr:uid="{00000000-0005-0000-0000-00009A0B0000}"/>
    <cellStyle name="Vírgula 8 5 2 3" xfId="1271" xr:uid="{00000000-0005-0000-0000-00009B0B0000}"/>
    <cellStyle name="Vírgula 8 5 2 3 2" xfId="2571" xr:uid="{00000000-0005-0000-0000-00009C0B0000}"/>
    <cellStyle name="Vírgula 8 5 2 4" xfId="2158" xr:uid="{00000000-0005-0000-0000-00009D0B0000}"/>
    <cellStyle name="Vírgula 8 5 3" xfId="1551" xr:uid="{00000000-0005-0000-0000-00009E0B0000}"/>
    <cellStyle name="Vírgula 8 5 3 2" xfId="2849" xr:uid="{00000000-0005-0000-0000-00009F0B0000}"/>
    <cellStyle name="Vírgula 8 5 4" xfId="1136" xr:uid="{00000000-0005-0000-0000-0000A00B0000}"/>
    <cellStyle name="Vírgula 8 5 4 2" xfId="2436" xr:uid="{00000000-0005-0000-0000-0000A10B0000}"/>
    <cellStyle name="Vírgula 8 5 5" xfId="2023" xr:uid="{00000000-0005-0000-0000-0000A20B0000}"/>
    <cellStyle name="Vírgula 8 6" xfId="543" xr:uid="{00000000-0005-0000-0000-0000A30B0000}"/>
    <cellStyle name="Vírgula 8 6 2" xfId="1461" xr:uid="{00000000-0005-0000-0000-0000A40B0000}"/>
    <cellStyle name="Vírgula 8 6 2 2" xfId="2759" xr:uid="{00000000-0005-0000-0000-0000A50B0000}"/>
    <cellStyle name="Vírgula 8 6 3" xfId="1046" xr:uid="{00000000-0005-0000-0000-0000A60B0000}"/>
    <cellStyle name="Vírgula 8 6 3 2" xfId="2346" xr:uid="{00000000-0005-0000-0000-0000A70B0000}"/>
    <cellStyle name="Vírgula 8 6 4" xfId="1925" xr:uid="{00000000-0005-0000-0000-0000A80B0000}"/>
    <cellStyle name="Vírgula 8 7" xfId="749" xr:uid="{00000000-0005-0000-0000-0000A90B0000}"/>
    <cellStyle name="Vírgula 8 7 2" xfId="1596" xr:uid="{00000000-0005-0000-0000-0000AA0B0000}"/>
    <cellStyle name="Vírgula 8 7 2 2" xfId="2894" xr:uid="{00000000-0005-0000-0000-0000AB0B0000}"/>
    <cellStyle name="Vírgula 8 7 3" xfId="1181" xr:uid="{00000000-0005-0000-0000-0000AC0B0000}"/>
    <cellStyle name="Vírgula 8 7 3 2" xfId="2481" xr:uid="{00000000-0005-0000-0000-0000AD0B0000}"/>
    <cellStyle name="Vírgula 8 7 4" xfId="2068" xr:uid="{00000000-0005-0000-0000-0000AE0B0000}"/>
    <cellStyle name="Vírgula 8 8" xfId="418" xr:uid="{00000000-0005-0000-0000-0000AF0B0000}"/>
    <cellStyle name="Vírgula 8 8 2" xfId="1412" xr:uid="{00000000-0005-0000-0000-0000B00B0000}"/>
    <cellStyle name="Vírgula 8 8 2 2" xfId="2710" xr:uid="{00000000-0005-0000-0000-0000B10B0000}"/>
    <cellStyle name="Vírgula 8 8 3" xfId="997" xr:uid="{00000000-0005-0000-0000-0000B20B0000}"/>
    <cellStyle name="Vírgula 8 8 3 2" xfId="2297" xr:uid="{00000000-0005-0000-0000-0000B30B0000}"/>
    <cellStyle name="Vírgula 8 8 4" xfId="1866" xr:uid="{00000000-0005-0000-0000-0000B40B0000}"/>
    <cellStyle name="Vírgula 8 9" xfId="1327" xr:uid="{00000000-0005-0000-0000-0000B50B0000}"/>
    <cellStyle name="Vírgula 8 9 2" xfId="2626" xr:uid="{00000000-0005-0000-0000-0000B60B0000}"/>
    <cellStyle name="Vírgula 9" xfId="187" xr:uid="{00000000-0005-0000-0000-0000B70B0000}"/>
    <cellStyle name="Vírgula 9 2" xfId="1765" xr:uid="{00000000-0005-0000-0000-0000B80B0000}"/>
  </cellStyles>
  <dxfs count="27">
    <dxf>
      <fill>
        <patternFill>
          <bgColor indexed="43"/>
        </patternFill>
      </fill>
    </dxf>
    <dxf>
      <fill>
        <patternFill>
          <bgColor indexed="43"/>
        </patternFill>
      </fill>
    </dxf>
    <dxf>
      <fill>
        <patternFill>
          <bgColor indexed="43"/>
        </patternFill>
      </fill>
    </dxf>
    <dxf>
      <fill>
        <patternFill>
          <bgColor indexed="43"/>
        </patternFill>
      </fill>
    </dxf>
    <dxf>
      <font>
        <color indexed="9"/>
      </font>
      <fill>
        <patternFill patternType="none">
          <bgColor indexed="65"/>
        </patternFill>
      </fill>
    </dxf>
    <dxf>
      <font>
        <color indexed="9"/>
      </font>
      <fill>
        <patternFill>
          <bgColor indexed="9"/>
        </patternFill>
      </fill>
      <border>
        <left/>
        <right/>
        <top/>
        <bottom/>
      </border>
    </dxf>
    <dxf>
      <font>
        <color indexed="9"/>
      </font>
      <fill>
        <patternFill patternType="none">
          <bgColor indexed="65"/>
        </patternFill>
      </fill>
      <border>
        <left/>
        <right/>
        <top/>
        <bottom/>
      </border>
    </dxf>
    <dxf>
      <fill>
        <patternFill>
          <bgColor indexed="43"/>
        </patternFill>
      </fill>
    </dxf>
    <dxf>
      <border>
        <left style="thin">
          <color indexed="64"/>
        </left>
        <right style="thin">
          <color indexed="64"/>
        </right>
        <top style="thin">
          <color indexed="64"/>
        </top>
        <bottom style="thin">
          <color indexed="64"/>
        </bottom>
      </border>
    </dxf>
    <dxf>
      <font>
        <b/>
        <i val="0"/>
        <color indexed="8"/>
      </font>
      <fill>
        <patternFill>
          <bgColor indexed="47"/>
        </patternFill>
      </fill>
      <border>
        <left style="thin">
          <color indexed="64"/>
        </left>
        <right style="thin">
          <color indexed="64"/>
        </right>
        <top style="thin">
          <color indexed="64"/>
        </top>
        <bottom style="thin">
          <color indexed="64"/>
        </bottom>
      </border>
    </dxf>
    <dxf>
      <font>
        <b/>
        <i val="0"/>
      </font>
      <fill>
        <patternFill>
          <bgColor indexed="47"/>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indexed="43"/>
        </patternFill>
      </fill>
    </dxf>
    <dxf>
      <fill>
        <patternFill>
          <bgColor indexed="43"/>
        </patternFill>
      </fill>
    </dxf>
    <dxf>
      <fill>
        <patternFill>
          <bgColor indexed="43"/>
        </patternFill>
      </fill>
    </dxf>
    <dxf>
      <fill>
        <patternFill>
          <bgColor indexed="43"/>
        </patternFill>
      </fill>
    </dxf>
    <dxf>
      <font>
        <color indexed="9"/>
      </font>
      <fill>
        <patternFill patternType="none">
          <bgColor indexed="65"/>
        </patternFill>
      </fill>
    </dxf>
    <dxf>
      <font>
        <color indexed="9"/>
      </font>
      <fill>
        <patternFill>
          <bgColor indexed="9"/>
        </patternFill>
      </fill>
      <border>
        <left/>
        <right/>
        <top/>
        <bottom/>
      </border>
    </dxf>
    <dxf>
      <font>
        <color indexed="9"/>
      </font>
      <fill>
        <patternFill patternType="none">
          <bgColor indexed="65"/>
        </patternFill>
      </fill>
      <border>
        <left/>
        <right/>
        <top/>
        <bottom/>
      </border>
    </dxf>
    <dxf>
      <fill>
        <patternFill>
          <bgColor indexed="43"/>
        </patternFill>
      </fill>
    </dxf>
    <dxf>
      <border>
        <left style="thin">
          <color indexed="64"/>
        </left>
        <right style="thin">
          <color indexed="64"/>
        </right>
        <top style="thin">
          <color indexed="64"/>
        </top>
        <bottom style="thin">
          <color indexed="64"/>
        </bottom>
      </border>
    </dxf>
    <dxf>
      <font>
        <b/>
        <i val="0"/>
        <color indexed="8"/>
      </font>
      <fill>
        <patternFill>
          <bgColor indexed="47"/>
        </patternFill>
      </fill>
      <border>
        <left style="thin">
          <color indexed="64"/>
        </left>
        <right style="thin">
          <color indexed="64"/>
        </right>
        <top style="thin">
          <color indexed="64"/>
        </top>
        <bottom style="thin">
          <color indexed="64"/>
        </bottom>
      </border>
    </dxf>
    <dxf>
      <font>
        <b/>
        <i val="0"/>
      </font>
      <fill>
        <patternFill>
          <bgColor indexed="47"/>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indexed="43"/>
        </patternFill>
      </fill>
    </dxf>
  </dxfs>
  <tableStyles count="0" defaultTableStyle="TableStyleMedium9" defaultPivotStyle="PivotStyleLight16"/>
  <colors>
    <mruColors>
      <color rgb="FFEFDC6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0</xdr:row>
          <xdr:rowOff>19050</xdr:rowOff>
        </xdr:from>
        <xdr:to>
          <xdr:col>10</xdr:col>
          <xdr:colOff>390525</xdr:colOff>
          <xdr:row>2</xdr:row>
          <xdr:rowOff>47625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19050</xdr:colOff>
          <xdr:row>2</xdr:row>
          <xdr:rowOff>57150</xdr:rowOff>
        </xdr:to>
        <xdr:pic>
          <xdr:nvPicPr>
            <xdr:cNvPr id="3" name="SigiloPic">
              <a:extLst>
                <a:ext uri="{FF2B5EF4-FFF2-40B4-BE49-F238E27FC236}">
                  <a16:creationId xmlns:a16="http://schemas.microsoft.com/office/drawing/2014/main" id="{00000000-0008-0000-0200-000003000000}"/>
                </a:ext>
              </a:extLst>
            </xdr:cNvPr>
            <xdr:cNvPicPr>
              <a:picLocks noChangeArrowheads="1"/>
              <a:extLst>
                <a:ext uri="{84589F7E-364E-4C9E-8A38-B11213B215E9}">
                  <a14:cameraTool cellRange="[1]PO!$T$1:$T$2" spid="_x0000_s3129"/>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172200" y="28575"/>
              <a:ext cx="11334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0</xdr:row>
          <xdr:rowOff>19050</xdr:rowOff>
        </xdr:from>
        <xdr:to>
          <xdr:col>10</xdr:col>
          <xdr:colOff>390525</xdr:colOff>
          <xdr:row>2</xdr:row>
          <xdr:rowOff>47625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19050</xdr:colOff>
          <xdr:row>2</xdr:row>
          <xdr:rowOff>57150</xdr:rowOff>
        </xdr:to>
        <xdr:pic>
          <xdr:nvPicPr>
            <xdr:cNvPr id="3" name="SigiloPic">
              <a:extLst>
                <a:ext uri="{FF2B5EF4-FFF2-40B4-BE49-F238E27FC236}">
                  <a16:creationId xmlns:a16="http://schemas.microsoft.com/office/drawing/2014/main" id="{00000000-0008-0000-0300-000003000000}"/>
                </a:ext>
              </a:extLst>
            </xdr:cNvPr>
            <xdr:cNvPicPr>
              <a:picLocks noChangeArrowheads="1"/>
              <a:extLst>
                <a:ext uri="{84589F7E-364E-4C9E-8A38-B11213B215E9}">
                  <a14:cameraTool cellRange="[1]PO!$T$1:$T$2" spid="_x0000_s4153"/>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172200" y="28575"/>
              <a:ext cx="11334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27476004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andre\Documents\Curso%20Gest&#227;o%20de%20Pleitos\Administra&#231;&#227;o%20Local%20-%20Ritmo%20Nor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PO"/>
      <sheetName val="PLQ"/>
      <sheetName val="CFF"/>
      <sheetName val="SINAPI"/>
      <sheetName val="Composições"/>
      <sheetName val="Fornecedores"/>
      <sheetName val="Cotações"/>
      <sheetName val="Índices"/>
    </sheetNames>
    <sheetDataSet>
      <sheetData sheetId="0" refreshError="1">
        <row r="50">
          <cell r="A50" t="str">
            <v>CREA/CAU:</v>
          </cell>
        </row>
        <row r="51">
          <cell r="A51" t="str">
            <v>ART/RRT:</v>
          </cell>
        </row>
      </sheetData>
      <sheetData sheetId="1" refreshError="1"/>
      <sheetData sheetId="2" refreshError="1">
        <row r="11">
          <cell r="J11" t="str">
            <v>LOTE</v>
          </cell>
          <cell r="K11">
            <v>0</v>
          </cell>
          <cell r="N11">
            <v>0</v>
          </cell>
          <cell r="T11">
            <v>0</v>
          </cell>
          <cell r="V11">
            <v>0</v>
          </cell>
        </row>
        <row r="12">
          <cell r="V12">
            <v>1</v>
          </cell>
        </row>
        <row r="13">
          <cell r="V13" t="str">
            <v/>
          </cell>
        </row>
        <row r="14">
          <cell r="V14" t="str">
            <v/>
          </cell>
        </row>
        <row r="15">
          <cell r="V15" t="str">
            <v/>
          </cell>
        </row>
        <row r="16">
          <cell r="V16" t="str">
            <v/>
          </cell>
        </row>
        <row r="17">
          <cell r="V17" t="str">
            <v/>
          </cell>
        </row>
        <row r="18">
          <cell r="V18" t="str">
            <v/>
          </cell>
        </row>
        <row r="19">
          <cell r="V19" t="str">
            <v/>
          </cell>
        </row>
        <row r="20">
          <cell r="V20" t="str">
            <v/>
          </cell>
        </row>
        <row r="21">
          <cell r="V21" t="str">
            <v/>
          </cell>
        </row>
        <row r="22">
          <cell r="V22" t="str">
            <v/>
          </cell>
        </row>
        <row r="23">
          <cell r="V23" t="str">
            <v/>
          </cell>
        </row>
        <row r="24">
          <cell r="V24" t="str">
            <v/>
          </cell>
        </row>
        <row r="25">
          <cell r="V25" t="str">
            <v/>
          </cell>
        </row>
        <row r="26">
          <cell r="V26" t="str">
            <v/>
          </cell>
        </row>
        <row r="27">
          <cell r="V27" t="str">
            <v/>
          </cell>
        </row>
        <row r="28">
          <cell r="V28" t="str">
            <v/>
          </cell>
        </row>
        <row r="29">
          <cell r="V29" t="str">
            <v/>
          </cell>
        </row>
        <row r="30">
          <cell r="V30" t="str">
            <v/>
          </cell>
        </row>
        <row r="31">
          <cell r="V31" t="str">
            <v/>
          </cell>
        </row>
        <row r="32">
          <cell r="V32" t="str">
            <v/>
          </cell>
        </row>
        <row r="33">
          <cell r="V33" t="str">
            <v/>
          </cell>
        </row>
        <row r="34">
          <cell r="V34" t="str">
            <v/>
          </cell>
        </row>
        <row r="35">
          <cell r="V35" t="str">
            <v/>
          </cell>
        </row>
        <row r="36">
          <cell r="V36" t="str">
            <v/>
          </cell>
        </row>
      </sheetData>
      <sheetData sheetId="3" refreshError="1"/>
      <sheetData sheetId="4" refreshError="1">
        <row r="10">
          <cell r="D10" t="str">
            <v>Altura</v>
          </cell>
        </row>
        <row r="21">
          <cell r="F21">
            <v>0</v>
          </cell>
        </row>
      </sheetData>
      <sheetData sheetId="5" refreshError="1"/>
      <sheetData sheetId="6" refreshError="1">
        <row r="9">
          <cell r="G9" t="str">
            <v>Tipo</v>
          </cell>
          <cell r="H9" t="str">
            <v>Fonte</v>
          </cell>
          <cell r="I9" t="str">
            <v>Código</v>
          </cell>
          <cell r="J9" t="str">
            <v>Descrição</v>
          </cell>
          <cell r="K9" t="str">
            <v>Un.</v>
          </cell>
          <cell r="N9" t="str">
            <v>Valor Total s/BDI (R$)</v>
          </cell>
        </row>
        <row r="12">
          <cell r="G12" t="str">
            <v>Composição</v>
          </cell>
        </row>
      </sheetData>
      <sheetData sheetId="7" refreshError="1">
        <row r="9">
          <cell r="B9" t="str">
            <v>Nome da Empresa</v>
          </cell>
          <cell r="C9" t="str">
            <v>CNPJ</v>
          </cell>
          <cell r="D9" t="str">
            <v>Telefone</v>
          </cell>
          <cell r="E9" t="str">
            <v>Contato</v>
          </cell>
          <cell r="F9" t="str">
            <v>Observação</v>
          </cell>
        </row>
        <row r="10">
          <cell r="J10">
            <v>0</v>
          </cell>
        </row>
        <row r="11">
          <cell r="J11">
            <v>0</v>
          </cell>
        </row>
        <row r="12">
          <cell r="J12">
            <v>0</v>
          </cell>
        </row>
      </sheetData>
      <sheetData sheetId="8" refreshError="1">
        <row r="9">
          <cell r="G9" t="str">
            <v>Tipo</v>
          </cell>
          <cell r="I9" t="str">
            <v>Código / Fornecedor</v>
          </cell>
          <cell r="J9" t="str">
            <v>Descrição do Item / 
Nome do Fornecedor</v>
          </cell>
          <cell r="K9" t="str">
            <v>Un.</v>
          </cell>
          <cell r="L9" t="str">
            <v>Data Cotação</v>
          </cell>
          <cell r="M9" t="str">
            <v>Valor Cotação (R$)</v>
          </cell>
          <cell r="N9" t="str">
            <v>Índice Reajuste</v>
          </cell>
          <cell r="Q9" t="str">
            <v>Observação</v>
          </cell>
        </row>
        <row r="13">
          <cell r="G13" t="str">
            <v>Item</v>
          </cell>
        </row>
      </sheetData>
      <sheetData sheetId="9" refreshError="1">
        <row r="9">
          <cell r="A9" t="str">
            <v>Índice</v>
          </cell>
          <cell r="B9" t="str">
            <v>Data da Cotação</v>
          </cell>
          <cell r="C9" t="str">
            <v>Valor do Índice na Data da Cotação</v>
          </cell>
          <cell r="D9" t="str">
            <v>Valor do Índice em jan/00</v>
          </cell>
          <cell r="F9" t="str">
            <v>Observação</v>
          </cell>
        </row>
        <row r="10">
          <cell r="J10">
            <v>0</v>
          </cell>
        </row>
        <row r="11">
          <cell r="J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I-00"/>
      <sheetName val="MCI-01"/>
      <sheetName val="Administração Local"/>
      <sheetName val="MCI-AUX"/>
    </sheetNames>
    <sheetDataSet>
      <sheetData sheetId="0">
        <row r="10">
          <cell r="A10" t="str">
            <v>Determinação da Quantidade de Mão de Obra Direta</v>
          </cell>
        </row>
      </sheetData>
      <sheetData sheetId="1"/>
      <sheetData sheetId="2"/>
      <sheetData sheetId="3">
        <row r="2">
          <cell r="A2" t="str">
            <v>1 Turno</v>
          </cell>
        </row>
        <row r="3">
          <cell r="A3" t="str">
            <v>2 Turnos</v>
          </cell>
        </row>
        <row r="5">
          <cell r="A5" t="str">
            <v>SEG-SEX</v>
          </cell>
        </row>
        <row r="6">
          <cell r="A6" t="str">
            <v>SEG-SAB</v>
          </cell>
        </row>
        <row r="7">
          <cell r="A7" t="str">
            <v>SEG-DOM</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image" Target="../media/image2.emf"/><Relationship Id="rId5" Type="http://schemas.openxmlformats.org/officeDocument/2006/relationships/oleObject" Target="../embeddings/oleObject2.bin"/><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E827-DB55-405F-913D-16B04A721F88}">
  <sheetPr>
    <pageSetUpPr fitToPage="1"/>
  </sheetPr>
  <dimension ref="A1:J214"/>
  <sheetViews>
    <sheetView showOutlineSymbols="0" showWhiteSpace="0" zoomScale="110" zoomScaleNormal="110" workbookViewId="0">
      <selection activeCell="D7" sqref="D7"/>
    </sheetView>
  </sheetViews>
  <sheetFormatPr defaultRowHeight="15"/>
  <cols>
    <col min="1" max="1" width="11.42578125" style="147" bestFit="1" customWidth="1"/>
    <col min="2" max="3" width="10.85546875" style="147" customWidth="1"/>
    <col min="4" max="4" width="68.5703125" style="147" bestFit="1" customWidth="1"/>
    <col min="5" max="5" width="9.140625" style="147" bestFit="1" customWidth="1"/>
    <col min="6" max="6" width="15.28515625" style="32" customWidth="1"/>
    <col min="7" max="10" width="14.85546875" style="147" bestFit="1" customWidth="1"/>
    <col min="11" max="16384" width="9.140625" style="26"/>
  </cols>
  <sheetData>
    <row r="1" spans="1:10">
      <c r="A1" s="241" t="s">
        <v>14</v>
      </c>
      <c r="B1" s="241"/>
      <c r="C1" s="241"/>
      <c r="D1" s="241"/>
      <c r="E1" s="241" t="s">
        <v>15</v>
      </c>
      <c r="F1" s="241"/>
      <c r="G1" s="241" t="s">
        <v>16</v>
      </c>
      <c r="H1" s="241"/>
      <c r="I1" s="241" t="s">
        <v>17</v>
      </c>
      <c r="J1" s="241"/>
    </row>
    <row r="2" spans="1:10" s="160" customFormat="1" ht="80.099999999999994" customHeight="1">
      <c r="A2" s="242" t="s">
        <v>1773</v>
      </c>
      <c r="B2" s="242"/>
      <c r="C2" s="242"/>
      <c r="D2" s="242"/>
      <c r="E2" s="242" t="s">
        <v>295</v>
      </c>
      <c r="F2" s="242"/>
      <c r="G2" s="242" t="s">
        <v>296</v>
      </c>
      <c r="H2" s="242"/>
      <c r="I2" s="242" t="s">
        <v>25</v>
      </c>
      <c r="J2" s="242"/>
    </row>
    <row r="3" spans="1:10" ht="33.75" customHeight="1">
      <c r="A3" s="245" t="s">
        <v>1774</v>
      </c>
      <c r="B3" s="246"/>
      <c r="C3" s="246"/>
      <c r="D3" s="246"/>
      <c r="E3" s="246"/>
      <c r="F3" s="246"/>
      <c r="G3" s="246"/>
      <c r="H3" s="246"/>
      <c r="I3" s="246"/>
      <c r="J3" s="246"/>
    </row>
    <row r="4" spans="1:10" ht="30" customHeight="1">
      <c r="A4" s="27" t="s">
        <v>26</v>
      </c>
      <c r="B4" s="28" t="s">
        <v>27</v>
      </c>
      <c r="C4" s="27" t="s">
        <v>28</v>
      </c>
      <c r="D4" s="27" t="s">
        <v>29</v>
      </c>
      <c r="E4" s="29" t="s">
        <v>30</v>
      </c>
      <c r="F4" s="31" t="s">
        <v>31</v>
      </c>
      <c r="G4" s="28" t="s">
        <v>32</v>
      </c>
      <c r="H4" s="28" t="s">
        <v>33</v>
      </c>
      <c r="I4" s="28" t="s">
        <v>2</v>
      </c>
      <c r="J4" s="28" t="s">
        <v>34</v>
      </c>
    </row>
    <row r="5" spans="1:10" ht="24" customHeight="1">
      <c r="A5" s="161" t="s">
        <v>35</v>
      </c>
      <c r="B5" s="161"/>
      <c r="C5" s="161"/>
      <c r="D5" s="161" t="s">
        <v>20</v>
      </c>
      <c r="E5" s="161"/>
      <c r="F5" s="171"/>
      <c r="G5" s="170"/>
      <c r="H5" s="170"/>
      <c r="I5" s="171">
        <v>10953.1</v>
      </c>
      <c r="J5" s="172">
        <f t="shared" ref="J5:J68" si="0">I5 / 950678.92</f>
        <v>1.15E-2</v>
      </c>
    </row>
    <row r="6" spans="1:10" ht="48" customHeight="1">
      <c r="A6" s="162" t="s">
        <v>36</v>
      </c>
      <c r="B6" s="163" t="s">
        <v>37</v>
      </c>
      <c r="C6" s="162" t="s">
        <v>38</v>
      </c>
      <c r="D6" s="162" t="s">
        <v>39</v>
      </c>
      <c r="E6" s="164" t="s">
        <v>0</v>
      </c>
      <c r="F6" s="173">
        <v>1</v>
      </c>
      <c r="G6" s="173">
        <v>1573.7</v>
      </c>
      <c r="H6" s="173">
        <v>1989.31</v>
      </c>
      <c r="I6" s="173">
        <v>1989.31</v>
      </c>
      <c r="J6" s="174">
        <f t="shared" si="0"/>
        <v>2.0999999999999999E-3</v>
      </c>
    </row>
    <row r="7" spans="1:10" ht="24" customHeight="1">
      <c r="A7" s="162" t="s">
        <v>40</v>
      </c>
      <c r="B7" s="163" t="s">
        <v>44</v>
      </c>
      <c r="C7" s="162" t="s">
        <v>41</v>
      </c>
      <c r="D7" s="162" t="s">
        <v>45</v>
      </c>
      <c r="E7" s="164" t="s">
        <v>46</v>
      </c>
      <c r="F7" s="173">
        <v>11</v>
      </c>
      <c r="G7" s="173">
        <v>0.9</v>
      </c>
      <c r="H7" s="173">
        <v>1.1299999999999999</v>
      </c>
      <c r="I7" s="173">
        <v>12.43</v>
      </c>
      <c r="J7" s="174">
        <f t="shared" si="0"/>
        <v>0</v>
      </c>
    </row>
    <row r="8" spans="1:10" ht="24" customHeight="1">
      <c r="A8" s="162" t="s">
        <v>43</v>
      </c>
      <c r="B8" s="163" t="s">
        <v>48</v>
      </c>
      <c r="C8" s="162" t="s">
        <v>41</v>
      </c>
      <c r="D8" s="162" t="s">
        <v>49</v>
      </c>
      <c r="E8" s="164" t="s">
        <v>42</v>
      </c>
      <c r="F8" s="173">
        <v>3.99</v>
      </c>
      <c r="G8" s="173">
        <v>6.56</v>
      </c>
      <c r="H8" s="173">
        <v>8.2899999999999991</v>
      </c>
      <c r="I8" s="173">
        <v>33.07</v>
      </c>
      <c r="J8" s="174">
        <f t="shared" si="0"/>
        <v>0</v>
      </c>
    </row>
    <row r="9" spans="1:10" ht="24" customHeight="1">
      <c r="A9" s="162" t="s">
        <v>47</v>
      </c>
      <c r="B9" s="163" t="s">
        <v>51</v>
      </c>
      <c r="C9" s="162" t="s">
        <v>41</v>
      </c>
      <c r="D9" s="162" t="s">
        <v>52</v>
      </c>
      <c r="E9" s="164" t="s">
        <v>53</v>
      </c>
      <c r="F9" s="173">
        <v>19.739999999999998</v>
      </c>
      <c r="G9" s="173">
        <v>40.53</v>
      </c>
      <c r="H9" s="173">
        <v>51.23</v>
      </c>
      <c r="I9" s="173">
        <v>1011.28</v>
      </c>
      <c r="J9" s="174">
        <f t="shared" si="0"/>
        <v>1.1000000000000001E-3</v>
      </c>
    </row>
    <row r="10" spans="1:10" ht="24" customHeight="1">
      <c r="A10" s="162" t="s">
        <v>50</v>
      </c>
      <c r="B10" s="163" t="s">
        <v>297</v>
      </c>
      <c r="C10" s="162" t="s">
        <v>59</v>
      </c>
      <c r="D10" s="162" t="s">
        <v>298</v>
      </c>
      <c r="E10" s="164" t="s">
        <v>42</v>
      </c>
      <c r="F10" s="173">
        <v>456.8</v>
      </c>
      <c r="G10" s="173">
        <v>0.77</v>
      </c>
      <c r="H10" s="173">
        <v>0.97</v>
      </c>
      <c r="I10" s="173">
        <v>443.09</v>
      </c>
      <c r="J10" s="174">
        <f t="shared" si="0"/>
        <v>5.0000000000000001E-4</v>
      </c>
    </row>
    <row r="11" spans="1:10" ht="24" customHeight="1">
      <c r="A11" s="162" t="s">
        <v>54</v>
      </c>
      <c r="B11" s="163" t="s">
        <v>299</v>
      </c>
      <c r="C11" s="162" t="s">
        <v>55</v>
      </c>
      <c r="D11" s="162" t="s">
        <v>300</v>
      </c>
      <c r="E11" s="164" t="s">
        <v>46</v>
      </c>
      <c r="F11" s="173">
        <v>4</v>
      </c>
      <c r="G11" s="173">
        <v>100.24</v>
      </c>
      <c r="H11" s="173">
        <v>126.71</v>
      </c>
      <c r="I11" s="173">
        <v>506.84</v>
      </c>
      <c r="J11" s="174">
        <f t="shared" si="0"/>
        <v>5.0000000000000001E-4</v>
      </c>
    </row>
    <row r="12" spans="1:10" ht="24" customHeight="1">
      <c r="A12" s="162" t="s">
        <v>301</v>
      </c>
      <c r="B12" s="163" t="s">
        <v>302</v>
      </c>
      <c r="C12" s="162" t="s">
        <v>59</v>
      </c>
      <c r="D12" s="162" t="s">
        <v>303</v>
      </c>
      <c r="E12" s="164" t="s">
        <v>42</v>
      </c>
      <c r="F12" s="173">
        <v>51.51</v>
      </c>
      <c r="G12" s="173">
        <v>15.57</v>
      </c>
      <c r="H12" s="173">
        <v>19.68</v>
      </c>
      <c r="I12" s="173">
        <v>1013.71</v>
      </c>
      <c r="J12" s="174">
        <f t="shared" si="0"/>
        <v>1.1000000000000001E-3</v>
      </c>
    </row>
    <row r="13" spans="1:10" ht="24" customHeight="1">
      <c r="A13" s="162" t="s">
        <v>304</v>
      </c>
      <c r="B13" s="163" t="s">
        <v>305</v>
      </c>
      <c r="C13" s="162" t="s">
        <v>41</v>
      </c>
      <c r="D13" s="162" t="s">
        <v>306</v>
      </c>
      <c r="E13" s="164" t="s">
        <v>46</v>
      </c>
      <c r="F13" s="173">
        <v>10</v>
      </c>
      <c r="G13" s="173">
        <v>8.66</v>
      </c>
      <c r="H13" s="173">
        <v>10.94</v>
      </c>
      <c r="I13" s="173">
        <v>109.4</v>
      </c>
      <c r="J13" s="174">
        <f t="shared" si="0"/>
        <v>1E-4</v>
      </c>
    </row>
    <row r="14" spans="1:10" ht="27.75" customHeight="1">
      <c r="A14" s="162" t="s">
        <v>307</v>
      </c>
      <c r="B14" s="163" t="s">
        <v>308</v>
      </c>
      <c r="C14" s="162" t="s">
        <v>41</v>
      </c>
      <c r="D14" s="162" t="s">
        <v>748</v>
      </c>
      <c r="E14" s="164" t="s">
        <v>42</v>
      </c>
      <c r="F14" s="173">
        <v>162.54</v>
      </c>
      <c r="G14" s="173">
        <v>1.4</v>
      </c>
      <c r="H14" s="173">
        <v>1.76</v>
      </c>
      <c r="I14" s="173">
        <v>286.07</v>
      </c>
      <c r="J14" s="174">
        <f t="shared" si="0"/>
        <v>2.9999999999999997E-4</v>
      </c>
    </row>
    <row r="15" spans="1:10" ht="24" customHeight="1">
      <c r="A15" s="162" t="s">
        <v>309</v>
      </c>
      <c r="B15" s="163" t="s">
        <v>310</v>
      </c>
      <c r="C15" s="162" t="s">
        <v>41</v>
      </c>
      <c r="D15" s="162" t="s">
        <v>311</v>
      </c>
      <c r="E15" s="164" t="s">
        <v>42</v>
      </c>
      <c r="F15" s="173">
        <v>1129.92</v>
      </c>
      <c r="G15" s="173">
        <v>3.89</v>
      </c>
      <c r="H15" s="173">
        <v>4.91</v>
      </c>
      <c r="I15" s="173">
        <v>5547.9</v>
      </c>
      <c r="J15" s="174">
        <f t="shared" si="0"/>
        <v>5.7999999999999996E-3</v>
      </c>
    </row>
    <row r="16" spans="1:10" ht="36" customHeight="1">
      <c r="A16" s="161" t="s">
        <v>56</v>
      </c>
      <c r="B16" s="161"/>
      <c r="C16" s="161"/>
      <c r="D16" s="161" t="s">
        <v>206</v>
      </c>
      <c r="E16" s="161"/>
      <c r="F16" s="171"/>
      <c r="G16" s="170"/>
      <c r="H16" s="170"/>
      <c r="I16" s="171">
        <v>213738.53</v>
      </c>
      <c r="J16" s="172">
        <f t="shared" si="0"/>
        <v>0.2248</v>
      </c>
    </row>
    <row r="17" spans="1:10" ht="24" customHeight="1">
      <c r="A17" s="161" t="s">
        <v>57</v>
      </c>
      <c r="B17" s="161"/>
      <c r="C17" s="161"/>
      <c r="D17" s="161" t="s">
        <v>207</v>
      </c>
      <c r="E17" s="161"/>
      <c r="F17" s="171"/>
      <c r="G17" s="170"/>
      <c r="H17" s="170"/>
      <c r="I17" s="171">
        <v>24644.67</v>
      </c>
      <c r="J17" s="172">
        <f t="shared" si="0"/>
        <v>2.5899999999999999E-2</v>
      </c>
    </row>
    <row r="18" spans="1:10" ht="24" customHeight="1">
      <c r="A18" s="162" t="s">
        <v>58</v>
      </c>
      <c r="B18" s="163" t="s">
        <v>312</v>
      </c>
      <c r="C18" s="162" t="s">
        <v>41</v>
      </c>
      <c r="D18" s="162" t="s">
        <v>313</v>
      </c>
      <c r="E18" s="164" t="s">
        <v>53</v>
      </c>
      <c r="F18" s="173">
        <v>17.62</v>
      </c>
      <c r="G18" s="173">
        <v>222.27</v>
      </c>
      <c r="H18" s="173">
        <v>280.97000000000003</v>
      </c>
      <c r="I18" s="173">
        <v>4950.6899999999996</v>
      </c>
      <c r="J18" s="174">
        <f t="shared" si="0"/>
        <v>5.1999999999999998E-3</v>
      </c>
    </row>
    <row r="19" spans="1:10" ht="36" customHeight="1">
      <c r="A19" s="162" t="s">
        <v>60</v>
      </c>
      <c r="B19" s="163" t="s">
        <v>314</v>
      </c>
      <c r="C19" s="162" t="s">
        <v>41</v>
      </c>
      <c r="D19" s="162" t="s">
        <v>315</v>
      </c>
      <c r="E19" s="164" t="s">
        <v>53</v>
      </c>
      <c r="F19" s="173">
        <v>4.8</v>
      </c>
      <c r="G19" s="173">
        <v>110.17</v>
      </c>
      <c r="H19" s="173">
        <v>139.26</v>
      </c>
      <c r="I19" s="173">
        <v>668.44</v>
      </c>
      <c r="J19" s="174">
        <f t="shared" si="0"/>
        <v>6.9999999999999999E-4</v>
      </c>
    </row>
    <row r="20" spans="1:10" ht="36" customHeight="1">
      <c r="A20" s="162" t="s">
        <v>62</v>
      </c>
      <c r="B20" s="163" t="s">
        <v>316</v>
      </c>
      <c r="C20" s="162" t="s">
        <v>41</v>
      </c>
      <c r="D20" s="162" t="s">
        <v>317</v>
      </c>
      <c r="E20" s="164" t="s">
        <v>42</v>
      </c>
      <c r="F20" s="173">
        <v>61.58</v>
      </c>
      <c r="G20" s="173">
        <v>23.63</v>
      </c>
      <c r="H20" s="173">
        <v>29.87</v>
      </c>
      <c r="I20" s="173">
        <v>1839.39</v>
      </c>
      <c r="J20" s="174">
        <f t="shared" si="0"/>
        <v>1.9E-3</v>
      </c>
    </row>
    <row r="21" spans="1:10" ht="60" customHeight="1">
      <c r="A21" s="162" t="s">
        <v>63</v>
      </c>
      <c r="B21" s="163" t="s">
        <v>318</v>
      </c>
      <c r="C21" s="162" t="s">
        <v>41</v>
      </c>
      <c r="D21" s="162" t="s">
        <v>750</v>
      </c>
      <c r="E21" s="164" t="s">
        <v>42</v>
      </c>
      <c r="F21" s="173">
        <v>20.45</v>
      </c>
      <c r="G21" s="173">
        <v>81.69</v>
      </c>
      <c r="H21" s="173">
        <v>103.26</v>
      </c>
      <c r="I21" s="173">
        <v>2111.66</v>
      </c>
      <c r="J21" s="174">
        <f t="shared" si="0"/>
        <v>2.2000000000000001E-3</v>
      </c>
    </row>
    <row r="22" spans="1:10" ht="24" customHeight="1">
      <c r="A22" s="162" t="s">
        <v>319</v>
      </c>
      <c r="B22" s="163" t="s">
        <v>320</v>
      </c>
      <c r="C22" s="162" t="s">
        <v>41</v>
      </c>
      <c r="D22" s="162" t="s">
        <v>321</v>
      </c>
      <c r="E22" s="164" t="s">
        <v>149</v>
      </c>
      <c r="F22" s="173">
        <v>63.52</v>
      </c>
      <c r="G22" s="173">
        <v>20.23</v>
      </c>
      <c r="H22" s="173">
        <v>25.57</v>
      </c>
      <c r="I22" s="173">
        <v>1624.2</v>
      </c>
      <c r="J22" s="174">
        <f t="shared" si="0"/>
        <v>1.6999999999999999E-3</v>
      </c>
    </row>
    <row r="23" spans="1:10" ht="24" customHeight="1">
      <c r="A23" s="162" t="s">
        <v>322</v>
      </c>
      <c r="B23" s="163" t="s">
        <v>323</v>
      </c>
      <c r="C23" s="162" t="s">
        <v>41</v>
      </c>
      <c r="D23" s="162" t="s">
        <v>324</v>
      </c>
      <c r="E23" s="164" t="s">
        <v>149</v>
      </c>
      <c r="F23" s="173">
        <v>300.23</v>
      </c>
      <c r="G23" s="173">
        <v>19.010000000000002</v>
      </c>
      <c r="H23" s="173">
        <v>24.03</v>
      </c>
      <c r="I23" s="173">
        <v>7214.52</v>
      </c>
      <c r="J23" s="174">
        <f t="shared" si="0"/>
        <v>7.6E-3</v>
      </c>
    </row>
    <row r="24" spans="1:10" ht="36" customHeight="1">
      <c r="A24" s="162" t="s">
        <v>325</v>
      </c>
      <c r="B24" s="163" t="s">
        <v>326</v>
      </c>
      <c r="C24" s="162" t="s">
        <v>41</v>
      </c>
      <c r="D24" s="162" t="s">
        <v>327</v>
      </c>
      <c r="E24" s="164" t="s">
        <v>53</v>
      </c>
      <c r="F24" s="173">
        <v>9.26</v>
      </c>
      <c r="G24" s="173">
        <v>532.72</v>
      </c>
      <c r="H24" s="173">
        <v>673.41</v>
      </c>
      <c r="I24" s="173">
        <v>6235.77</v>
      </c>
      <c r="J24" s="174">
        <f t="shared" si="0"/>
        <v>6.6E-3</v>
      </c>
    </row>
    <row r="25" spans="1:10" ht="24" customHeight="1">
      <c r="A25" s="161" t="s">
        <v>64</v>
      </c>
      <c r="B25" s="161"/>
      <c r="C25" s="161"/>
      <c r="D25" s="161" t="s">
        <v>328</v>
      </c>
      <c r="E25" s="161"/>
      <c r="F25" s="171"/>
      <c r="G25" s="170"/>
      <c r="H25" s="170"/>
      <c r="I25" s="171">
        <v>12714</v>
      </c>
      <c r="J25" s="172">
        <f t="shared" si="0"/>
        <v>1.34E-2</v>
      </c>
    </row>
    <row r="26" spans="1:10" ht="48" customHeight="1">
      <c r="A26" s="162" t="s">
        <v>65</v>
      </c>
      <c r="B26" s="163" t="s">
        <v>329</v>
      </c>
      <c r="C26" s="162" t="s">
        <v>41</v>
      </c>
      <c r="D26" s="162" t="s">
        <v>330</v>
      </c>
      <c r="E26" s="164" t="s">
        <v>149</v>
      </c>
      <c r="F26" s="173">
        <v>151.78</v>
      </c>
      <c r="G26" s="173">
        <v>17.190000000000001</v>
      </c>
      <c r="H26" s="173">
        <v>21.72</v>
      </c>
      <c r="I26" s="173">
        <v>3296.66</v>
      </c>
      <c r="J26" s="174">
        <f t="shared" si="0"/>
        <v>3.5000000000000001E-3</v>
      </c>
    </row>
    <row r="27" spans="1:10" ht="48" customHeight="1">
      <c r="A27" s="162" t="s">
        <v>66</v>
      </c>
      <c r="B27" s="163" t="s">
        <v>331</v>
      </c>
      <c r="C27" s="162" t="s">
        <v>41</v>
      </c>
      <c r="D27" s="162" t="s">
        <v>332</v>
      </c>
      <c r="E27" s="164" t="s">
        <v>149</v>
      </c>
      <c r="F27" s="173">
        <v>32.869999999999997</v>
      </c>
      <c r="G27" s="173">
        <v>20.239999999999998</v>
      </c>
      <c r="H27" s="173">
        <v>25.58</v>
      </c>
      <c r="I27" s="173">
        <v>840.81</v>
      </c>
      <c r="J27" s="174">
        <f t="shared" si="0"/>
        <v>8.9999999999999998E-4</v>
      </c>
    </row>
    <row r="28" spans="1:10" ht="36" customHeight="1">
      <c r="A28" s="162" t="s">
        <v>67</v>
      </c>
      <c r="B28" s="163" t="s">
        <v>333</v>
      </c>
      <c r="C28" s="162" t="s">
        <v>41</v>
      </c>
      <c r="D28" s="162" t="s">
        <v>334</v>
      </c>
      <c r="E28" s="164" t="s">
        <v>42</v>
      </c>
      <c r="F28" s="173">
        <v>21.66</v>
      </c>
      <c r="G28" s="173">
        <v>171.46</v>
      </c>
      <c r="H28" s="173">
        <v>216.74</v>
      </c>
      <c r="I28" s="173">
        <v>4694.58</v>
      </c>
      <c r="J28" s="174">
        <f t="shared" si="0"/>
        <v>4.8999999999999998E-3</v>
      </c>
    </row>
    <row r="29" spans="1:10" ht="48" customHeight="1">
      <c r="A29" s="162" t="s">
        <v>68</v>
      </c>
      <c r="B29" s="163" t="s">
        <v>335</v>
      </c>
      <c r="C29" s="162" t="s">
        <v>41</v>
      </c>
      <c r="D29" s="162" t="s">
        <v>336</v>
      </c>
      <c r="E29" s="164" t="s">
        <v>53</v>
      </c>
      <c r="F29" s="173">
        <v>5.76</v>
      </c>
      <c r="G29" s="173">
        <v>533.15</v>
      </c>
      <c r="H29" s="173">
        <v>673.95</v>
      </c>
      <c r="I29" s="173">
        <v>3881.95</v>
      </c>
      <c r="J29" s="174">
        <f t="shared" si="0"/>
        <v>4.1000000000000003E-3</v>
      </c>
    </row>
    <row r="30" spans="1:10" ht="24" customHeight="1">
      <c r="A30" s="161" t="s">
        <v>337</v>
      </c>
      <c r="B30" s="161"/>
      <c r="C30" s="161"/>
      <c r="D30" s="161" t="s">
        <v>338</v>
      </c>
      <c r="E30" s="161"/>
      <c r="F30" s="171"/>
      <c r="G30" s="170"/>
      <c r="H30" s="170"/>
      <c r="I30" s="171">
        <v>33141.51</v>
      </c>
      <c r="J30" s="172">
        <f t="shared" si="0"/>
        <v>3.49E-2</v>
      </c>
    </row>
    <row r="31" spans="1:10" ht="60" customHeight="1">
      <c r="A31" s="162" t="s">
        <v>339</v>
      </c>
      <c r="B31" s="163" t="s">
        <v>340</v>
      </c>
      <c r="C31" s="162" t="s">
        <v>41</v>
      </c>
      <c r="D31" s="162" t="s">
        <v>341</v>
      </c>
      <c r="E31" s="164" t="s">
        <v>42</v>
      </c>
      <c r="F31" s="173">
        <v>50.97</v>
      </c>
      <c r="G31" s="173">
        <v>60.95</v>
      </c>
      <c r="H31" s="173">
        <v>77.040000000000006</v>
      </c>
      <c r="I31" s="173">
        <v>3926.72</v>
      </c>
      <c r="J31" s="174">
        <f t="shared" si="0"/>
        <v>4.1000000000000003E-3</v>
      </c>
    </row>
    <row r="32" spans="1:10" ht="60" customHeight="1">
      <c r="A32" s="162" t="s">
        <v>342</v>
      </c>
      <c r="B32" s="163" t="s">
        <v>343</v>
      </c>
      <c r="C32" s="162" t="s">
        <v>41</v>
      </c>
      <c r="D32" s="162" t="s">
        <v>182</v>
      </c>
      <c r="E32" s="164" t="s">
        <v>42</v>
      </c>
      <c r="F32" s="173">
        <v>11.53</v>
      </c>
      <c r="G32" s="173">
        <v>70.95</v>
      </c>
      <c r="H32" s="173">
        <v>89.68</v>
      </c>
      <c r="I32" s="173">
        <v>1034.01</v>
      </c>
      <c r="J32" s="174">
        <f t="shared" si="0"/>
        <v>1.1000000000000001E-3</v>
      </c>
    </row>
    <row r="33" spans="1:10" ht="60" customHeight="1">
      <c r="A33" s="162" t="s">
        <v>344</v>
      </c>
      <c r="B33" s="163" t="s">
        <v>345</v>
      </c>
      <c r="C33" s="162" t="s">
        <v>41</v>
      </c>
      <c r="D33" s="162" t="s">
        <v>346</v>
      </c>
      <c r="E33" s="164" t="s">
        <v>42</v>
      </c>
      <c r="F33" s="173">
        <v>119.08</v>
      </c>
      <c r="G33" s="173">
        <v>106.09</v>
      </c>
      <c r="H33" s="173">
        <v>134.1</v>
      </c>
      <c r="I33" s="173">
        <v>15968.62</v>
      </c>
      <c r="J33" s="174">
        <f t="shared" si="0"/>
        <v>1.6799999999999999E-2</v>
      </c>
    </row>
    <row r="34" spans="1:10" ht="48" customHeight="1">
      <c r="A34" s="162" t="s">
        <v>347</v>
      </c>
      <c r="B34" s="163" t="s">
        <v>348</v>
      </c>
      <c r="C34" s="162" t="s">
        <v>41</v>
      </c>
      <c r="D34" s="162" t="s">
        <v>349</v>
      </c>
      <c r="E34" s="164" t="s">
        <v>42</v>
      </c>
      <c r="F34" s="173">
        <v>243.61</v>
      </c>
      <c r="G34" s="173">
        <v>5.43</v>
      </c>
      <c r="H34" s="173">
        <v>6.86</v>
      </c>
      <c r="I34" s="173">
        <v>1671.16</v>
      </c>
      <c r="J34" s="174">
        <f t="shared" si="0"/>
        <v>1.8E-3</v>
      </c>
    </row>
    <row r="35" spans="1:10" ht="48" customHeight="1">
      <c r="A35" s="162" t="s">
        <v>350</v>
      </c>
      <c r="B35" s="163" t="s">
        <v>351</v>
      </c>
      <c r="C35" s="162" t="s">
        <v>41</v>
      </c>
      <c r="D35" s="162" t="s">
        <v>352</v>
      </c>
      <c r="E35" s="164" t="s">
        <v>42</v>
      </c>
      <c r="F35" s="173">
        <v>243.61</v>
      </c>
      <c r="G35" s="173">
        <v>34.229999999999997</v>
      </c>
      <c r="H35" s="173">
        <v>43.27</v>
      </c>
      <c r="I35" s="173">
        <v>10541</v>
      </c>
      <c r="J35" s="174">
        <f t="shared" si="0"/>
        <v>1.11E-2</v>
      </c>
    </row>
    <row r="36" spans="1:10" ht="24" customHeight="1">
      <c r="A36" s="161" t="s">
        <v>353</v>
      </c>
      <c r="B36" s="161"/>
      <c r="C36" s="161"/>
      <c r="D36" s="161" t="s">
        <v>196</v>
      </c>
      <c r="E36" s="161"/>
      <c r="F36" s="171"/>
      <c r="G36" s="170"/>
      <c r="H36" s="170"/>
      <c r="I36" s="171">
        <v>54260.58</v>
      </c>
      <c r="J36" s="172">
        <f t="shared" si="0"/>
        <v>5.7099999999999998E-2</v>
      </c>
    </row>
    <row r="37" spans="1:10" ht="24" customHeight="1">
      <c r="A37" s="162" t="s">
        <v>354</v>
      </c>
      <c r="B37" s="163" t="s">
        <v>355</v>
      </c>
      <c r="C37" s="162" t="s">
        <v>41</v>
      </c>
      <c r="D37" s="162" t="s">
        <v>356</v>
      </c>
      <c r="E37" s="164" t="s">
        <v>53</v>
      </c>
      <c r="F37" s="173">
        <v>26.73</v>
      </c>
      <c r="G37" s="173">
        <v>117.87</v>
      </c>
      <c r="H37" s="173">
        <v>148.99</v>
      </c>
      <c r="I37" s="173">
        <v>3982.5</v>
      </c>
      <c r="J37" s="174">
        <f t="shared" si="0"/>
        <v>4.1999999999999997E-3</v>
      </c>
    </row>
    <row r="38" spans="1:10" ht="36" customHeight="1">
      <c r="A38" s="162" t="s">
        <v>357</v>
      </c>
      <c r="B38" s="163" t="s">
        <v>316</v>
      </c>
      <c r="C38" s="162" t="s">
        <v>41</v>
      </c>
      <c r="D38" s="162" t="s">
        <v>317</v>
      </c>
      <c r="E38" s="164" t="s">
        <v>42</v>
      </c>
      <c r="F38" s="173">
        <v>82.32</v>
      </c>
      <c r="G38" s="173">
        <v>23.63</v>
      </c>
      <c r="H38" s="173">
        <v>29.87</v>
      </c>
      <c r="I38" s="173">
        <v>2458.89</v>
      </c>
      <c r="J38" s="174">
        <f t="shared" si="0"/>
        <v>2.5999999999999999E-3</v>
      </c>
    </row>
    <row r="39" spans="1:10" ht="48" customHeight="1">
      <c r="A39" s="162" t="s">
        <v>358</v>
      </c>
      <c r="B39" s="163" t="s">
        <v>359</v>
      </c>
      <c r="C39" s="162" t="s">
        <v>41</v>
      </c>
      <c r="D39" s="162" t="s">
        <v>753</v>
      </c>
      <c r="E39" s="164" t="s">
        <v>42</v>
      </c>
      <c r="F39" s="173">
        <v>82.32</v>
      </c>
      <c r="G39" s="173">
        <v>95.36</v>
      </c>
      <c r="H39" s="173">
        <v>120.54</v>
      </c>
      <c r="I39" s="173">
        <v>9922.85</v>
      </c>
      <c r="J39" s="174">
        <f t="shared" si="0"/>
        <v>1.04E-2</v>
      </c>
    </row>
    <row r="40" spans="1:10" ht="36" customHeight="1">
      <c r="A40" s="162" t="s">
        <v>360</v>
      </c>
      <c r="B40" s="163">
        <v>92393</v>
      </c>
      <c r="C40" s="162" t="s">
        <v>41</v>
      </c>
      <c r="D40" s="169" t="s">
        <v>749</v>
      </c>
      <c r="E40" s="164" t="s">
        <v>42</v>
      </c>
      <c r="F40" s="173">
        <v>272.04000000000002</v>
      </c>
      <c r="G40" s="173">
        <v>58.38</v>
      </c>
      <c r="H40" s="173">
        <v>73.790000000000006</v>
      </c>
      <c r="I40" s="173">
        <v>20073.830000000002</v>
      </c>
      <c r="J40" s="174">
        <f t="shared" si="0"/>
        <v>2.1100000000000001E-2</v>
      </c>
    </row>
    <row r="41" spans="1:10" ht="36" customHeight="1">
      <c r="A41" s="162" t="s">
        <v>361</v>
      </c>
      <c r="B41" s="163" t="s">
        <v>362</v>
      </c>
      <c r="C41" s="162" t="s">
        <v>41</v>
      </c>
      <c r="D41" s="162" t="s">
        <v>754</v>
      </c>
      <c r="E41" s="164" t="s">
        <v>53</v>
      </c>
      <c r="F41" s="173">
        <v>1.97</v>
      </c>
      <c r="G41" s="173">
        <v>61.59</v>
      </c>
      <c r="H41" s="173">
        <v>77.849999999999994</v>
      </c>
      <c r="I41" s="173">
        <v>153.36000000000001</v>
      </c>
      <c r="J41" s="174">
        <f t="shared" si="0"/>
        <v>2.0000000000000001E-4</v>
      </c>
    </row>
    <row r="42" spans="1:10" ht="60" customHeight="1">
      <c r="A42" s="162" t="s">
        <v>364</v>
      </c>
      <c r="B42" s="163" t="s">
        <v>365</v>
      </c>
      <c r="C42" s="162" t="s">
        <v>41</v>
      </c>
      <c r="D42" s="162" t="s">
        <v>366</v>
      </c>
      <c r="E42" s="164" t="s">
        <v>11</v>
      </c>
      <c r="F42" s="173">
        <v>87.33</v>
      </c>
      <c r="G42" s="173">
        <v>43.65</v>
      </c>
      <c r="H42" s="173">
        <v>55.17</v>
      </c>
      <c r="I42" s="173">
        <v>4817.99</v>
      </c>
      <c r="J42" s="174">
        <f t="shared" si="0"/>
        <v>5.1000000000000004E-3</v>
      </c>
    </row>
    <row r="43" spans="1:10" ht="36" customHeight="1">
      <c r="A43" s="162" t="s">
        <v>367</v>
      </c>
      <c r="B43" s="163" t="s">
        <v>368</v>
      </c>
      <c r="C43" s="162" t="s">
        <v>41</v>
      </c>
      <c r="D43" s="162" t="s">
        <v>369</v>
      </c>
      <c r="E43" s="164" t="s">
        <v>53</v>
      </c>
      <c r="F43" s="173">
        <v>23.01</v>
      </c>
      <c r="G43" s="173">
        <v>99.18</v>
      </c>
      <c r="H43" s="173">
        <v>125.37</v>
      </c>
      <c r="I43" s="173">
        <v>2884.76</v>
      </c>
      <c r="J43" s="174">
        <f t="shared" si="0"/>
        <v>3.0000000000000001E-3</v>
      </c>
    </row>
    <row r="44" spans="1:10" ht="36" customHeight="1">
      <c r="A44" s="162" t="s">
        <v>370</v>
      </c>
      <c r="B44" s="163" t="s">
        <v>371</v>
      </c>
      <c r="C44" s="162" t="s">
        <v>41</v>
      </c>
      <c r="D44" s="162" t="s">
        <v>372</v>
      </c>
      <c r="E44" s="164" t="s">
        <v>53</v>
      </c>
      <c r="F44" s="173">
        <v>0.75</v>
      </c>
      <c r="G44" s="173">
        <v>132.88999999999999</v>
      </c>
      <c r="H44" s="173">
        <v>167.98</v>
      </c>
      <c r="I44" s="173">
        <v>125.98</v>
      </c>
      <c r="J44" s="174">
        <f t="shared" si="0"/>
        <v>1E-4</v>
      </c>
    </row>
    <row r="45" spans="1:10" ht="24" customHeight="1">
      <c r="A45" s="162" t="s">
        <v>373</v>
      </c>
      <c r="B45" s="163" t="s">
        <v>374</v>
      </c>
      <c r="C45" s="162" t="s">
        <v>59</v>
      </c>
      <c r="D45" s="162" t="s">
        <v>755</v>
      </c>
      <c r="E45" s="164" t="s">
        <v>42</v>
      </c>
      <c r="F45" s="173">
        <v>519.01</v>
      </c>
      <c r="G45" s="173">
        <v>15</v>
      </c>
      <c r="H45" s="173">
        <v>18.96</v>
      </c>
      <c r="I45" s="173">
        <v>9840.42</v>
      </c>
      <c r="J45" s="174">
        <f t="shared" si="0"/>
        <v>1.04E-2</v>
      </c>
    </row>
    <row r="46" spans="1:10" ht="24" customHeight="1">
      <c r="A46" s="161" t="s">
        <v>375</v>
      </c>
      <c r="B46" s="161"/>
      <c r="C46" s="161"/>
      <c r="D46" s="161" t="s">
        <v>22</v>
      </c>
      <c r="E46" s="161"/>
      <c r="F46" s="171"/>
      <c r="G46" s="170"/>
      <c r="H46" s="170"/>
      <c r="I46" s="171">
        <v>33810.160000000003</v>
      </c>
      <c r="J46" s="172">
        <f t="shared" si="0"/>
        <v>3.56E-2</v>
      </c>
    </row>
    <row r="47" spans="1:10" ht="24" customHeight="1">
      <c r="A47" s="162" t="s">
        <v>376</v>
      </c>
      <c r="B47" s="163" t="s">
        <v>101</v>
      </c>
      <c r="C47" s="162" t="s">
        <v>41</v>
      </c>
      <c r="D47" s="162" t="s">
        <v>102</v>
      </c>
      <c r="E47" s="164" t="s">
        <v>42</v>
      </c>
      <c r="F47" s="173">
        <v>63.92</v>
      </c>
      <c r="G47" s="173">
        <v>14.97</v>
      </c>
      <c r="H47" s="173">
        <v>18.920000000000002</v>
      </c>
      <c r="I47" s="173">
        <v>1209.3599999999999</v>
      </c>
      <c r="J47" s="174">
        <f t="shared" si="0"/>
        <v>1.2999999999999999E-3</v>
      </c>
    </row>
    <row r="48" spans="1:10" ht="24" customHeight="1">
      <c r="A48" s="162" t="s">
        <v>377</v>
      </c>
      <c r="B48" s="163" t="s">
        <v>378</v>
      </c>
      <c r="C48" s="162" t="s">
        <v>41</v>
      </c>
      <c r="D48" s="162" t="s">
        <v>379</v>
      </c>
      <c r="E48" s="164" t="s">
        <v>42</v>
      </c>
      <c r="F48" s="173">
        <v>63.92</v>
      </c>
      <c r="G48" s="173">
        <v>15.03</v>
      </c>
      <c r="H48" s="173">
        <v>18.989999999999998</v>
      </c>
      <c r="I48" s="173">
        <v>1213.8399999999999</v>
      </c>
      <c r="J48" s="174">
        <f t="shared" si="0"/>
        <v>1.2999999999999999E-3</v>
      </c>
    </row>
    <row r="49" spans="1:10" ht="24" customHeight="1">
      <c r="A49" s="162" t="s">
        <v>380</v>
      </c>
      <c r="B49" s="163" t="s">
        <v>381</v>
      </c>
      <c r="C49" s="162" t="s">
        <v>41</v>
      </c>
      <c r="D49" s="162" t="s">
        <v>779</v>
      </c>
      <c r="E49" s="164" t="s">
        <v>42</v>
      </c>
      <c r="F49" s="173">
        <v>475.12</v>
      </c>
      <c r="G49" s="173">
        <v>14.07</v>
      </c>
      <c r="H49" s="173">
        <v>17.78</v>
      </c>
      <c r="I49" s="173">
        <v>8447.6299999999992</v>
      </c>
      <c r="J49" s="174">
        <f t="shared" si="0"/>
        <v>8.8999999999999999E-3</v>
      </c>
    </row>
    <row r="50" spans="1:10" ht="24" customHeight="1">
      <c r="A50" s="162" t="s">
        <v>383</v>
      </c>
      <c r="B50" s="163" t="s">
        <v>103</v>
      </c>
      <c r="C50" s="162" t="s">
        <v>41</v>
      </c>
      <c r="D50" s="162" t="s">
        <v>104</v>
      </c>
      <c r="E50" s="164" t="s">
        <v>42</v>
      </c>
      <c r="F50" s="173">
        <v>475.12</v>
      </c>
      <c r="G50" s="173">
        <v>13.56</v>
      </c>
      <c r="H50" s="173">
        <v>17.14</v>
      </c>
      <c r="I50" s="173">
        <v>8143.55</v>
      </c>
      <c r="J50" s="174">
        <f t="shared" si="0"/>
        <v>8.6E-3</v>
      </c>
    </row>
    <row r="51" spans="1:10" ht="36" customHeight="1">
      <c r="A51" s="162" t="s">
        <v>384</v>
      </c>
      <c r="B51" s="163" t="s">
        <v>385</v>
      </c>
      <c r="C51" s="162" t="s">
        <v>41</v>
      </c>
      <c r="D51" s="162" t="s">
        <v>386</v>
      </c>
      <c r="E51" s="164" t="s">
        <v>42</v>
      </c>
      <c r="F51" s="173">
        <v>16.13</v>
      </c>
      <c r="G51" s="173">
        <v>11.43</v>
      </c>
      <c r="H51" s="173">
        <v>14.44</v>
      </c>
      <c r="I51" s="173">
        <v>232.91</v>
      </c>
      <c r="J51" s="174">
        <f t="shared" si="0"/>
        <v>2.0000000000000001E-4</v>
      </c>
    </row>
    <row r="52" spans="1:10" ht="48" customHeight="1">
      <c r="A52" s="162" t="s">
        <v>387</v>
      </c>
      <c r="B52" s="163" t="s">
        <v>388</v>
      </c>
      <c r="C52" s="162" t="s">
        <v>41</v>
      </c>
      <c r="D52" s="162" t="s">
        <v>389</v>
      </c>
      <c r="E52" s="164" t="s">
        <v>42</v>
      </c>
      <c r="F52" s="173">
        <v>285.23</v>
      </c>
      <c r="G52" s="173">
        <v>20.83</v>
      </c>
      <c r="H52" s="173">
        <v>26.33</v>
      </c>
      <c r="I52" s="173">
        <v>7510.1</v>
      </c>
      <c r="J52" s="174">
        <f t="shared" si="0"/>
        <v>7.9000000000000008E-3</v>
      </c>
    </row>
    <row r="53" spans="1:10" ht="29.25" customHeight="1">
      <c r="A53" s="162" t="s">
        <v>390</v>
      </c>
      <c r="B53" s="163" t="s">
        <v>391</v>
      </c>
      <c r="C53" s="162" t="s">
        <v>41</v>
      </c>
      <c r="D53" s="162" t="s">
        <v>756</v>
      </c>
      <c r="E53" s="164" t="s">
        <v>42</v>
      </c>
      <c r="F53" s="173">
        <v>83.91</v>
      </c>
      <c r="G53" s="173">
        <v>38.96</v>
      </c>
      <c r="H53" s="173">
        <v>49.24</v>
      </c>
      <c r="I53" s="173">
        <v>4131.72</v>
      </c>
      <c r="J53" s="174">
        <f t="shared" si="0"/>
        <v>4.3E-3</v>
      </c>
    </row>
    <row r="54" spans="1:10" ht="36" customHeight="1">
      <c r="A54" s="162" t="s">
        <v>392</v>
      </c>
      <c r="B54" s="163" t="s">
        <v>393</v>
      </c>
      <c r="C54" s="162" t="s">
        <v>41</v>
      </c>
      <c r="D54" s="162" t="s">
        <v>394</v>
      </c>
      <c r="E54" s="164" t="s">
        <v>11</v>
      </c>
      <c r="F54" s="173">
        <v>282.66000000000003</v>
      </c>
      <c r="G54" s="173">
        <v>7.82</v>
      </c>
      <c r="H54" s="173">
        <v>9.8800000000000008</v>
      </c>
      <c r="I54" s="173">
        <v>2792.68</v>
      </c>
      <c r="J54" s="174">
        <f t="shared" si="0"/>
        <v>2.8999999999999998E-3</v>
      </c>
    </row>
    <row r="55" spans="1:10" ht="24" customHeight="1">
      <c r="A55" s="162" t="s">
        <v>395</v>
      </c>
      <c r="B55" s="163" t="s">
        <v>396</v>
      </c>
      <c r="C55" s="162" t="s">
        <v>41</v>
      </c>
      <c r="D55" s="162" t="s">
        <v>397</v>
      </c>
      <c r="E55" s="164" t="s">
        <v>11</v>
      </c>
      <c r="F55" s="173">
        <v>87.33</v>
      </c>
      <c r="G55" s="173">
        <v>1.17</v>
      </c>
      <c r="H55" s="173">
        <v>1.47</v>
      </c>
      <c r="I55" s="173">
        <v>128.37</v>
      </c>
      <c r="J55" s="174">
        <f t="shared" si="0"/>
        <v>1E-4</v>
      </c>
    </row>
    <row r="56" spans="1:10" ht="24" customHeight="1">
      <c r="A56" s="161" t="s">
        <v>398</v>
      </c>
      <c r="B56" s="161"/>
      <c r="C56" s="161"/>
      <c r="D56" s="161" t="s">
        <v>23</v>
      </c>
      <c r="E56" s="161"/>
      <c r="F56" s="171"/>
      <c r="G56" s="170"/>
      <c r="H56" s="170"/>
      <c r="I56" s="171">
        <v>22621.21</v>
      </c>
      <c r="J56" s="172">
        <f t="shared" si="0"/>
        <v>2.3800000000000002E-2</v>
      </c>
    </row>
    <row r="57" spans="1:10" ht="24" customHeight="1">
      <c r="A57" s="162" t="s">
        <v>399</v>
      </c>
      <c r="B57" s="163" t="s">
        <v>71</v>
      </c>
      <c r="C57" s="162" t="s">
        <v>41</v>
      </c>
      <c r="D57" s="162" t="s">
        <v>72</v>
      </c>
      <c r="E57" s="164" t="s">
        <v>46</v>
      </c>
      <c r="F57" s="173">
        <v>8</v>
      </c>
      <c r="G57" s="173">
        <v>66.62</v>
      </c>
      <c r="H57" s="173">
        <v>84.21</v>
      </c>
      <c r="I57" s="173">
        <v>673.68</v>
      </c>
      <c r="J57" s="174">
        <f t="shared" si="0"/>
        <v>6.9999999999999999E-4</v>
      </c>
    </row>
    <row r="58" spans="1:10" ht="60" customHeight="1">
      <c r="A58" s="162" t="s">
        <v>400</v>
      </c>
      <c r="B58" s="163" t="s">
        <v>401</v>
      </c>
      <c r="C58" s="162" t="s">
        <v>41</v>
      </c>
      <c r="D58" s="162" t="s">
        <v>757</v>
      </c>
      <c r="E58" s="164" t="s">
        <v>46</v>
      </c>
      <c r="F58" s="173">
        <v>8</v>
      </c>
      <c r="G58" s="173">
        <v>571.4</v>
      </c>
      <c r="H58" s="173">
        <v>722.3</v>
      </c>
      <c r="I58" s="173">
        <v>5778.4</v>
      </c>
      <c r="J58" s="174">
        <f t="shared" si="0"/>
        <v>6.1000000000000004E-3</v>
      </c>
    </row>
    <row r="59" spans="1:10" ht="36" customHeight="1">
      <c r="A59" s="162" t="s">
        <v>402</v>
      </c>
      <c r="B59" s="163" t="s">
        <v>403</v>
      </c>
      <c r="C59" s="162" t="s">
        <v>59</v>
      </c>
      <c r="D59" s="162" t="s">
        <v>404</v>
      </c>
      <c r="E59" s="164" t="s">
        <v>42</v>
      </c>
      <c r="F59" s="173">
        <v>9.41</v>
      </c>
      <c r="G59" s="173">
        <v>670.2</v>
      </c>
      <c r="H59" s="173">
        <v>847.19</v>
      </c>
      <c r="I59" s="173">
        <v>7972.05</v>
      </c>
      <c r="J59" s="174">
        <f t="shared" si="0"/>
        <v>8.3999999999999995E-3</v>
      </c>
    </row>
    <row r="60" spans="1:10" ht="24" customHeight="1">
      <c r="A60" s="162" t="s">
        <v>405</v>
      </c>
      <c r="B60" s="163" t="s">
        <v>406</v>
      </c>
      <c r="C60" s="162" t="s">
        <v>55</v>
      </c>
      <c r="D60" s="162" t="s">
        <v>407</v>
      </c>
      <c r="E60" s="164" t="s">
        <v>46</v>
      </c>
      <c r="F60" s="173">
        <v>2</v>
      </c>
      <c r="G60" s="173">
        <v>534.41</v>
      </c>
      <c r="H60" s="173">
        <v>675.54</v>
      </c>
      <c r="I60" s="173">
        <v>1351.08</v>
      </c>
      <c r="J60" s="174">
        <f t="shared" si="0"/>
        <v>1.4E-3</v>
      </c>
    </row>
    <row r="61" spans="1:10" ht="60" customHeight="1">
      <c r="A61" s="162" t="s">
        <v>408</v>
      </c>
      <c r="B61" s="163" t="s">
        <v>78</v>
      </c>
      <c r="C61" s="162" t="s">
        <v>41</v>
      </c>
      <c r="D61" s="162" t="s">
        <v>79</v>
      </c>
      <c r="E61" s="164" t="s">
        <v>42</v>
      </c>
      <c r="F61" s="173">
        <v>30</v>
      </c>
      <c r="G61" s="173">
        <v>180.53</v>
      </c>
      <c r="H61" s="173">
        <v>228.2</v>
      </c>
      <c r="I61" s="173">
        <v>6846</v>
      </c>
      <c r="J61" s="174">
        <f t="shared" si="0"/>
        <v>7.1999999999999998E-3</v>
      </c>
    </row>
    <row r="62" spans="1:10" ht="24" customHeight="1">
      <c r="A62" s="161" t="s">
        <v>409</v>
      </c>
      <c r="B62" s="161"/>
      <c r="C62" s="161"/>
      <c r="D62" s="161" t="s">
        <v>410</v>
      </c>
      <c r="E62" s="161"/>
      <c r="F62" s="171"/>
      <c r="G62" s="170"/>
      <c r="H62" s="170"/>
      <c r="I62" s="171">
        <v>11098</v>
      </c>
      <c r="J62" s="172">
        <f t="shared" si="0"/>
        <v>1.17E-2</v>
      </c>
    </row>
    <row r="63" spans="1:10" ht="48" customHeight="1">
      <c r="A63" s="162" t="s">
        <v>411</v>
      </c>
      <c r="B63" s="163" t="s">
        <v>412</v>
      </c>
      <c r="C63" s="162" t="s">
        <v>59</v>
      </c>
      <c r="D63" s="162" t="s">
        <v>413</v>
      </c>
      <c r="E63" s="164" t="s">
        <v>105</v>
      </c>
      <c r="F63" s="173">
        <v>2</v>
      </c>
      <c r="G63" s="173">
        <v>1404.05</v>
      </c>
      <c r="H63" s="173">
        <v>1774.85</v>
      </c>
      <c r="I63" s="173">
        <v>3549.7</v>
      </c>
      <c r="J63" s="174">
        <f t="shared" si="0"/>
        <v>3.7000000000000002E-3</v>
      </c>
    </row>
    <row r="64" spans="1:10" ht="36" customHeight="1">
      <c r="A64" s="162" t="s">
        <v>414</v>
      </c>
      <c r="B64" s="163" t="s">
        <v>415</v>
      </c>
      <c r="C64" s="162" t="s">
        <v>41</v>
      </c>
      <c r="D64" s="162" t="s">
        <v>416</v>
      </c>
      <c r="E64" s="164" t="s">
        <v>46</v>
      </c>
      <c r="F64" s="173">
        <v>5</v>
      </c>
      <c r="G64" s="173">
        <v>3.27</v>
      </c>
      <c r="H64" s="173">
        <v>4.13</v>
      </c>
      <c r="I64" s="173">
        <v>20.65</v>
      </c>
      <c r="J64" s="174">
        <f t="shared" si="0"/>
        <v>0</v>
      </c>
    </row>
    <row r="65" spans="1:10" ht="24" customHeight="1">
      <c r="A65" s="162" t="s">
        <v>417</v>
      </c>
      <c r="B65" s="163" t="s">
        <v>418</v>
      </c>
      <c r="C65" s="162" t="s">
        <v>41</v>
      </c>
      <c r="D65" s="162" t="s">
        <v>419</v>
      </c>
      <c r="E65" s="164" t="s">
        <v>46</v>
      </c>
      <c r="F65" s="173">
        <v>2</v>
      </c>
      <c r="G65" s="173">
        <v>27.82</v>
      </c>
      <c r="H65" s="173">
        <v>35.159999999999997</v>
      </c>
      <c r="I65" s="173">
        <v>70.319999999999993</v>
      </c>
      <c r="J65" s="174">
        <f t="shared" si="0"/>
        <v>1E-4</v>
      </c>
    </row>
    <row r="66" spans="1:10" ht="36" customHeight="1">
      <c r="A66" s="162" t="s">
        <v>420</v>
      </c>
      <c r="B66" s="163" t="s">
        <v>421</v>
      </c>
      <c r="C66" s="162" t="s">
        <v>41</v>
      </c>
      <c r="D66" s="162" t="s">
        <v>422</v>
      </c>
      <c r="E66" s="164" t="s">
        <v>46</v>
      </c>
      <c r="F66" s="173">
        <v>1</v>
      </c>
      <c r="G66" s="173">
        <v>31.88</v>
      </c>
      <c r="H66" s="173">
        <v>40.29</v>
      </c>
      <c r="I66" s="173">
        <v>40.29</v>
      </c>
      <c r="J66" s="174">
        <f t="shared" si="0"/>
        <v>0</v>
      </c>
    </row>
    <row r="67" spans="1:10" ht="24" customHeight="1">
      <c r="A67" s="162" t="s">
        <v>423</v>
      </c>
      <c r="B67" s="163" t="s">
        <v>88</v>
      </c>
      <c r="C67" s="162" t="s">
        <v>41</v>
      </c>
      <c r="D67" s="162" t="s">
        <v>89</v>
      </c>
      <c r="E67" s="164" t="s">
        <v>46</v>
      </c>
      <c r="F67" s="173">
        <v>1</v>
      </c>
      <c r="G67" s="173">
        <v>11.13</v>
      </c>
      <c r="H67" s="173">
        <v>14.06</v>
      </c>
      <c r="I67" s="173">
        <v>14.06</v>
      </c>
      <c r="J67" s="174">
        <f t="shared" si="0"/>
        <v>0</v>
      </c>
    </row>
    <row r="68" spans="1:10" ht="36" customHeight="1">
      <c r="A68" s="162" t="s">
        <v>424</v>
      </c>
      <c r="B68" s="163" t="s">
        <v>92</v>
      </c>
      <c r="C68" s="162" t="s">
        <v>41</v>
      </c>
      <c r="D68" s="162" t="s">
        <v>93</v>
      </c>
      <c r="E68" s="164" t="s">
        <v>46</v>
      </c>
      <c r="F68" s="173">
        <v>1</v>
      </c>
      <c r="G68" s="173">
        <v>63.35</v>
      </c>
      <c r="H68" s="173">
        <v>80.08</v>
      </c>
      <c r="I68" s="173">
        <v>80.08</v>
      </c>
      <c r="J68" s="174">
        <f t="shared" si="0"/>
        <v>1E-4</v>
      </c>
    </row>
    <row r="69" spans="1:10" ht="24" customHeight="1">
      <c r="A69" s="162" t="s">
        <v>425</v>
      </c>
      <c r="B69" s="163" t="s">
        <v>98</v>
      </c>
      <c r="C69" s="162" t="s">
        <v>41</v>
      </c>
      <c r="D69" s="162" t="s">
        <v>99</v>
      </c>
      <c r="E69" s="164" t="s">
        <v>46</v>
      </c>
      <c r="F69" s="173">
        <v>1</v>
      </c>
      <c r="G69" s="173">
        <v>41.21</v>
      </c>
      <c r="H69" s="173">
        <v>52.09</v>
      </c>
      <c r="I69" s="173">
        <v>52.09</v>
      </c>
      <c r="J69" s="174">
        <f t="shared" ref="J69:J132" si="1">I69 / 950678.92</f>
        <v>1E-4</v>
      </c>
    </row>
    <row r="70" spans="1:10" ht="48" customHeight="1">
      <c r="A70" s="162" t="s">
        <v>426</v>
      </c>
      <c r="B70" s="163" t="s">
        <v>427</v>
      </c>
      <c r="C70" s="162" t="s">
        <v>41</v>
      </c>
      <c r="D70" s="162" t="s">
        <v>428</v>
      </c>
      <c r="E70" s="164" t="s">
        <v>46</v>
      </c>
      <c r="F70" s="173">
        <v>1</v>
      </c>
      <c r="G70" s="173">
        <v>472.34</v>
      </c>
      <c r="H70" s="173">
        <v>597.08000000000004</v>
      </c>
      <c r="I70" s="173">
        <v>597.08000000000004</v>
      </c>
      <c r="J70" s="174">
        <f t="shared" si="1"/>
        <v>5.9999999999999995E-4</v>
      </c>
    </row>
    <row r="71" spans="1:10" ht="48" customHeight="1">
      <c r="A71" s="162" t="s">
        <v>429</v>
      </c>
      <c r="B71" s="163" t="s">
        <v>430</v>
      </c>
      <c r="C71" s="162" t="s">
        <v>41</v>
      </c>
      <c r="D71" s="162" t="s">
        <v>431</v>
      </c>
      <c r="E71" s="164" t="s">
        <v>46</v>
      </c>
      <c r="F71" s="173">
        <v>4</v>
      </c>
      <c r="G71" s="173">
        <v>345.82</v>
      </c>
      <c r="H71" s="173">
        <v>437.15</v>
      </c>
      <c r="I71" s="173">
        <v>1748.6</v>
      </c>
      <c r="J71" s="174">
        <f t="shared" si="1"/>
        <v>1.8E-3</v>
      </c>
    </row>
    <row r="72" spans="1:10" ht="24" customHeight="1">
      <c r="A72" s="162" t="s">
        <v>432</v>
      </c>
      <c r="B72" s="163" t="s">
        <v>433</v>
      </c>
      <c r="C72" s="162" t="s">
        <v>41</v>
      </c>
      <c r="D72" s="162" t="s">
        <v>434</v>
      </c>
      <c r="E72" s="164" t="s">
        <v>46</v>
      </c>
      <c r="F72" s="173">
        <v>5</v>
      </c>
      <c r="G72" s="173">
        <v>39.590000000000003</v>
      </c>
      <c r="H72" s="173">
        <v>50.04</v>
      </c>
      <c r="I72" s="173">
        <v>250.2</v>
      </c>
      <c r="J72" s="174">
        <f t="shared" si="1"/>
        <v>2.9999999999999997E-4</v>
      </c>
    </row>
    <row r="73" spans="1:10" ht="24" customHeight="1">
      <c r="A73" s="162" t="s">
        <v>435</v>
      </c>
      <c r="B73" s="163" t="s">
        <v>96</v>
      </c>
      <c r="C73" s="162" t="s">
        <v>41</v>
      </c>
      <c r="D73" s="162" t="s">
        <v>97</v>
      </c>
      <c r="E73" s="164" t="s">
        <v>46</v>
      </c>
      <c r="F73" s="173">
        <v>5</v>
      </c>
      <c r="G73" s="173">
        <v>90.58</v>
      </c>
      <c r="H73" s="173">
        <v>114.5</v>
      </c>
      <c r="I73" s="173">
        <v>572.5</v>
      </c>
      <c r="J73" s="174">
        <f t="shared" si="1"/>
        <v>5.9999999999999995E-4</v>
      </c>
    </row>
    <row r="74" spans="1:10" ht="48" customHeight="1">
      <c r="A74" s="162" t="s">
        <v>436</v>
      </c>
      <c r="B74" s="163" t="s">
        <v>437</v>
      </c>
      <c r="C74" s="162" t="s">
        <v>41</v>
      </c>
      <c r="D74" s="162" t="s">
        <v>438</v>
      </c>
      <c r="E74" s="164" t="s">
        <v>46</v>
      </c>
      <c r="F74" s="173">
        <v>2</v>
      </c>
      <c r="G74" s="173">
        <v>10.11</v>
      </c>
      <c r="H74" s="173">
        <v>12.78</v>
      </c>
      <c r="I74" s="173">
        <v>25.56</v>
      </c>
      <c r="J74" s="174">
        <f t="shared" si="1"/>
        <v>0</v>
      </c>
    </row>
    <row r="75" spans="1:10" ht="24" customHeight="1">
      <c r="A75" s="162" t="s">
        <v>439</v>
      </c>
      <c r="B75" s="163" t="s">
        <v>440</v>
      </c>
      <c r="C75" s="162" t="s">
        <v>41</v>
      </c>
      <c r="D75" s="162" t="s">
        <v>441</v>
      </c>
      <c r="E75" s="164" t="s">
        <v>11</v>
      </c>
      <c r="F75" s="173">
        <v>4</v>
      </c>
      <c r="G75" s="173">
        <v>19.010000000000002</v>
      </c>
      <c r="H75" s="173">
        <v>24.03</v>
      </c>
      <c r="I75" s="173">
        <v>96.12</v>
      </c>
      <c r="J75" s="174">
        <f t="shared" si="1"/>
        <v>1E-4</v>
      </c>
    </row>
    <row r="76" spans="1:10" ht="36" customHeight="1">
      <c r="A76" s="162" t="s">
        <v>442</v>
      </c>
      <c r="B76" s="163" t="s">
        <v>443</v>
      </c>
      <c r="C76" s="162" t="s">
        <v>41</v>
      </c>
      <c r="D76" s="162" t="s">
        <v>444</v>
      </c>
      <c r="E76" s="164" t="s">
        <v>46</v>
      </c>
      <c r="F76" s="173">
        <v>1</v>
      </c>
      <c r="G76" s="173">
        <v>89.69</v>
      </c>
      <c r="H76" s="173">
        <v>113.37</v>
      </c>
      <c r="I76" s="173">
        <v>113.37</v>
      </c>
      <c r="J76" s="174">
        <f t="shared" si="1"/>
        <v>1E-4</v>
      </c>
    </row>
    <row r="77" spans="1:10" ht="36" customHeight="1">
      <c r="A77" s="162" t="s">
        <v>761</v>
      </c>
      <c r="B77" s="163" t="s">
        <v>445</v>
      </c>
      <c r="C77" s="162" t="s">
        <v>41</v>
      </c>
      <c r="D77" s="162" t="s">
        <v>446</v>
      </c>
      <c r="E77" s="164" t="s">
        <v>46</v>
      </c>
      <c r="F77" s="173">
        <v>1</v>
      </c>
      <c r="G77" s="173">
        <v>760.04</v>
      </c>
      <c r="H77" s="173">
        <v>960.76</v>
      </c>
      <c r="I77" s="173">
        <v>960.76</v>
      </c>
      <c r="J77" s="174">
        <f t="shared" si="1"/>
        <v>1E-3</v>
      </c>
    </row>
    <row r="78" spans="1:10" ht="48" customHeight="1">
      <c r="A78" s="162" t="s">
        <v>762</v>
      </c>
      <c r="B78" s="163" t="s">
        <v>447</v>
      </c>
      <c r="C78" s="162" t="s">
        <v>41</v>
      </c>
      <c r="D78" s="162" t="s">
        <v>448</v>
      </c>
      <c r="E78" s="164" t="s">
        <v>11</v>
      </c>
      <c r="F78" s="173">
        <v>16</v>
      </c>
      <c r="G78" s="173">
        <v>9.16</v>
      </c>
      <c r="H78" s="173">
        <v>11.57</v>
      </c>
      <c r="I78" s="173">
        <v>185.12</v>
      </c>
      <c r="J78" s="174">
        <f t="shared" si="1"/>
        <v>2.0000000000000001E-4</v>
      </c>
    </row>
    <row r="79" spans="1:10" ht="36" customHeight="1">
      <c r="A79" s="162" t="s">
        <v>763</v>
      </c>
      <c r="B79" s="163" t="s">
        <v>449</v>
      </c>
      <c r="C79" s="162" t="s">
        <v>41</v>
      </c>
      <c r="D79" s="162" t="s">
        <v>450</v>
      </c>
      <c r="E79" s="164" t="s">
        <v>46</v>
      </c>
      <c r="F79" s="173">
        <v>6</v>
      </c>
      <c r="G79" s="173">
        <v>7.67</v>
      </c>
      <c r="H79" s="173">
        <v>9.69</v>
      </c>
      <c r="I79" s="173">
        <v>58.14</v>
      </c>
      <c r="J79" s="174">
        <f t="shared" si="1"/>
        <v>1E-4</v>
      </c>
    </row>
    <row r="80" spans="1:10" ht="24" customHeight="1">
      <c r="A80" s="162" t="s">
        <v>764</v>
      </c>
      <c r="B80" s="163" t="s">
        <v>451</v>
      </c>
      <c r="C80" s="162" t="s">
        <v>41</v>
      </c>
      <c r="D80" s="162" t="s">
        <v>452</v>
      </c>
      <c r="E80" s="164" t="s">
        <v>46</v>
      </c>
      <c r="F80" s="173">
        <v>2</v>
      </c>
      <c r="G80" s="173">
        <v>13.09</v>
      </c>
      <c r="H80" s="173">
        <v>16.54</v>
      </c>
      <c r="I80" s="173">
        <v>33.08</v>
      </c>
      <c r="J80" s="174">
        <f t="shared" si="1"/>
        <v>0</v>
      </c>
    </row>
    <row r="81" spans="1:10" ht="36" customHeight="1">
      <c r="A81" s="162" t="s">
        <v>765</v>
      </c>
      <c r="B81" s="163" t="s">
        <v>454</v>
      </c>
      <c r="C81" s="162" t="s">
        <v>41</v>
      </c>
      <c r="D81" s="162" t="s">
        <v>455</v>
      </c>
      <c r="E81" s="164" t="s">
        <v>46</v>
      </c>
      <c r="F81" s="173">
        <v>1</v>
      </c>
      <c r="G81" s="173">
        <v>68.8</v>
      </c>
      <c r="H81" s="173">
        <v>86.97</v>
      </c>
      <c r="I81" s="173">
        <v>86.97</v>
      </c>
      <c r="J81" s="174">
        <f t="shared" si="1"/>
        <v>1E-4</v>
      </c>
    </row>
    <row r="82" spans="1:10" ht="60" customHeight="1">
      <c r="A82" s="162" t="s">
        <v>766</v>
      </c>
      <c r="B82" s="163" t="s">
        <v>456</v>
      </c>
      <c r="C82" s="162" t="s">
        <v>59</v>
      </c>
      <c r="D82" s="162" t="s">
        <v>457</v>
      </c>
      <c r="E82" s="164" t="s">
        <v>105</v>
      </c>
      <c r="F82" s="173">
        <v>1</v>
      </c>
      <c r="G82" s="173">
        <v>961.03</v>
      </c>
      <c r="H82" s="173">
        <v>1214.83</v>
      </c>
      <c r="I82" s="173">
        <v>1214.83</v>
      </c>
      <c r="J82" s="174">
        <f t="shared" si="1"/>
        <v>1.2999999999999999E-3</v>
      </c>
    </row>
    <row r="83" spans="1:10" ht="36" customHeight="1">
      <c r="A83" s="162" t="s">
        <v>767</v>
      </c>
      <c r="B83" s="163" t="s">
        <v>458</v>
      </c>
      <c r="C83" s="162" t="s">
        <v>41</v>
      </c>
      <c r="D83" s="162" t="s">
        <v>459</v>
      </c>
      <c r="E83" s="164" t="s">
        <v>46</v>
      </c>
      <c r="F83" s="173">
        <v>1</v>
      </c>
      <c r="G83" s="173">
        <v>6.91</v>
      </c>
      <c r="H83" s="173">
        <v>8.73</v>
      </c>
      <c r="I83" s="173">
        <v>8.73</v>
      </c>
      <c r="J83" s="174">
        <f t="shared" si="1"/>
        <v>0</v>
      </c>
    </row>
    <row r="84" spans="1:10" ht="24" customHeight="1">
      <c r="A84" s="165" t="s">
        <v>768</v>
      </c>
      <c r="B84" s="166" t="s">
        <v>460</v>
      </c>
      <c r="C84" s="165" t="s">
        <v>41</v>
      </c>
      <c r="D84" s="165" t="s">
        <v>461</v>
      </c>
      <c r="E84" s="167" t="s">
        <v>46</v>
      </c>
      <c r="F84" s="175">
        <v>1</v>
      </c>
      <c r="G84" s="175">
        <v>9.1</v>
      </c>
      <c r="H84" s="175">
        <v>10.14</v>
      </c>
      <c r="I84" s="175">
        <v>10.14</v>
      </c>
      <c r="J84" s="176">
        <f t="shared" si="1"/>
        <v>0</v>
      </c>
    </row>
    <row r="85" spans="1:10" ht="24" customHeight="1">
      <c r="A85" s="165" t="s">
        <v>769</v>
      </c>
      <c r="B85" s="166" t="s">
        <v>462</v>
      </c>
      <c r="C85" s="165" t="s">
        <v>41</v>
      </c>
      <c r="D85" s="165" t="s">
        <v>463</v>
      </c>
      <c r="E85" s="167" t="s">
        <v>46</v>
      </c>
      <c r="F85" s="175">
        <v>1</v>
      </c>
      <c r="G85" s="175">
        <v>17.32</v>
      </c>
      <c r="H85" s="175">
        <v>19.29</v>
      </c>
      <c r="I85" s="175">
        <v>19.29</v>
      </c>
      <c r="J85" s="176">
        <f t="shared" si="1"/>
        <v>0</v>
      </c>
    </row>
    <row r="86" spans="1:10" ht="36" customHeight="1">
      <c r="A86" s="162" t="s">
        <v>770</v>
      </c>
      <c r="B86" s="163" t="s">
        <v>464</v>
      </c>
      <c r="C86" s="162" t="s">
        <v>41</v>
      </c>
      <c r="D86" s="162" t="s">
        <v>465</v>
      </c>
      <c r="E86" s="164" t="s">
        <v>46</v>
      </c>
      <c r="F86" s="173">
        <v>1</v>
      </c>
      <c r="G86" s="173">
        <v>96.21</v>
      </c>
      <c r="H86" s="173">
        <v>121.61</v>
      </c>
      <c r="I86" s="173">
        <v>121.61</v>
      </c>
      <c r="J86" s="174">
        <f t="shared" si="1"/>
        <v>1E-4</v>
      </c>
    </row>
    <row r="87" spans="1:10" ht="36" customHeight="1">
      <c r="A87" s="162" t="s">
        <v>771</v>
      </c>
      <c r="B87" s="163" t="s">
        <v>467</v>
      </c>
      <c r="C87" s="162" t="s">
        <v>41</v>
      </c>
      <c r="D87" s="162" t="s">
        <v>468</v>
      </c>
      <c r="E87" s="164" t="s">
        <v>46</v>
      </c>
      <c r="F87" s="173">
        <v>2</v>
      </c>
      <c r="G87" s="173">
        <v>231.23</v>
      </c>
      <c r="H87" s="173">
        <v>292.29000000000002</v>
      </c>
      <c r="I87" s="173">
        <v>584.58000000000004</v>
      </c>
      <c r="J87" s="174">
        <f t="shared" si="1"/>
        <v>5.9999999999999995E-4</v>
      </c>
    </row>
    <row r="88" spans="1:10" ht="24" customHeight="1">
      <c r="A88" s="162" t="s">
        <v>772</v>
      </c>
      <c r="B88" s="163" t="s">
        <v>470</v>
      </c>
      <c r="C88" s="162" t="s">
        <v>59</v>
      </c>
      <c r="D88" s="162" t="s">
        <v>471</v>
      </c>
      <c r="E88" s="164" t="s">
        <v>105</v>
      </c>
      <c r="F88" s="173">
        <v>1</v>
      </c>
      <c r="G88" s="173">
        <v>83.5</v>
      </c>
      <c r="H88" s="173">
        <v>105.55</v>
      </c>
      <c r="I88" s="173">
        <v>105.55</v>
      </c>
      <c r="J88" s="174">
        <f t="shared" si="1"/>
        <v>1E-4</v>
      </c>
    </row>
    <row r="89" spans="1:10" ht="24" customHeight="1">
      <c r="A89" s="162" t="s">
        <v>773</v>
      </c>
      <c r="B89" s="163" t="s">
        <v>472</v>
      </c>
      <c r="C89" s="162" t="s">
        <v>55</v>
      </c>
      <c r="D89" s="162" t="s">
        <v>473</v>
      </c>
      <c r="E89" s="164" t="s">
        <v>42</v>
      </c>
      <c r="F89" s="173">
        <v>3.04</v>
      </c>
      <c r="G89" s="173">
        <v>124.54</v>
      </c>
      <c r="H89" s="173">
        <v>157.43</v>
      </c>
      <c r="I89" s="173">
        <v>478.58</v>
      </c>
      <c r="J89" s="174">
        <f t="shared" si="1"/>
        <v>5.0000000000000001E-4</v>
      </c>
    </row>
    <row r="90" spans="1:10" ht="24" customHeight="1">
      <c r="A90" s="161" t="s">
        <v>474</v>
      </c>
      <c r="B90" s="161"/>
      <c r="C90" s="161"/>
      <c r="D90" s="161" t="s">
        <v>100</v>
      </c>
      <c r="E90" s="161"/>
      <c r="F90" s="171"/>
      <c r="G90" s="170"/>
      <c r="H90" s="170"/>
      <c r="I90" s="171">
        <v>21448.400000000001</v>
      </c>
      <c r="J90" s="172">
        <f t="shared" si="1"/>
        <v>2.2599999999999999E-2</v>
      </c>
    </row>
    <row r="91" spans="1:10" ht="36" customHeight="1">
      <c r="A91" s="162" t="s">
        <v>475</v>
      </c>
      <c r="B91" s="163" t="s">
        <v>476</v>
      </c>
      <c r="C91" s="162" t="s">
        <v>41</v>
      </c>
      <c r="D91" s="162" t="s">
        <v>477</v>
      </c>
      <c r="E91" s="164" t="s">
        <v>46</v>
      </c>
      <c r="F91" s="173">
        <v>4</v>
      </c>
      <c r="G91" s="173">
        <v>80</v>
      </c>
      <c r="H91" s="173">
        <v>101.12</v>
      </c>
      <c r="I91" s="173">
        <v>404.48</v>
      </c>
      <c r="J91" s="174">
        <f t="shared" si="1"/>
        <v>4.0000000000000002E-4</v>
      </c>
    </row>
    <row r="92" spans="1:10" ht="36" customHeight="1">
      <c r="A92" s="162" t="s">
        <v>478</v>
      </c>
      <c r="B92" s="163" t="s">
        <v>479</v>
      </c>
      <c r="C92" s="162" t="s">
        <v>41</v>
      </c>
      <c r="D92" s="162" t="s">
        <v>480</v>
      </c>
      <c r="E92" s="164" t="s">
        <v>46</v>
      </c>
      <c r="F92" s="173">
        <v>8</v>
      </c>
      <c r="G92" s="173">
        <v>38.49</v>
      </c>
      <c r="H92" s="173">
        <v>48.65</v>
      </c>
      <c r="I92" s="173">
        <v>389.2</v>
      </c>
      <c r="J92" s="174">
        <f t="shared" si="1"/>
        <v>4.0000000000000002E-4</v>
      </c>
    </row>
    <row r="93" spans="1:10" ht="36" customHeight="1">
      <c r="A93" s="162" t="s">
        <v>481</v>
      </c>
      <c r="B93" s="163" t="s">
        <v>482</v>
      </c>
      <c r="C93" s="162" t="s">
        <v>41</v>
      </c>
      <c r="D93" s="162" t="s">
        <v>483</v>
      </c>
      <c r="E93" s="164" t="s">
        <v>46</v>
      </c>
      <c r="F93" s="173">
        <v>5</v>
      </c>
      <c r="G93" s="173">
        <v>23.57</v>
      </c>
      <c r="H93" s="173">
        <v>29.79</v>
      </c>
      <c r="I93" s="173">
        <v>148.94999999999999</v>
      </c>
      <c r="J93" s="174">
        <f t="shared" si="1"/>
        <v>2.0000000000000001E-4</v>
      </c>
    </row>
    <row r="94" spans="1:10" ht="36" customHeight="1">
      <c r="A94" s="162" t="s">
        <v>484</v>
      </c>
      <c r="B94" s="163" t="s">
        <v>485</v>
      </c>
      <c r="C94" s="162" t="s">
        <v>41</v>
      </c>
      <c r="D94" s="162" t="s">
        <v>486</v>
      </c>
      <c r="E94" s="164" t="s">
        <v>46</v>
      </c>
      <c r="F94" s="173">
        <v>1</v>
      </c>
      <c r="G94" s="173">
        <v>37.43</v>
      </c>
      <c r="H94" s="173">
        <v>47.31</v>
      </c>
      <c r="I94" s="173">
        <v>47.31</v>
      </c>
      <c r="J94" s="174">
        <f t="shared" si="1"/>
        <v>0</v>
      </c>
    </row>
    <row r="95" spans="1:10" ht="24" customHeight="1">
      <c r="A95" s="162" t="s">
        <v>487</v>
      </c>
      <c r="B95" s="163" t="s">
        <v>488</v>
      </c>
      <c r="C95" s="162" t="s">
        <v>41</v>
      </c>
      <c r="D95" s="162" t="s">
        <v>489</v>
      </c>
      <c r="E95" s="164" t="s">
        <v>46</v>
      </c>
      <c r="F95" s="173">
        <v>2</v>
      </c>
      <c r="G95" s="173">
        <v>4.17</v>
      </c>
      <c r="H95" s="173">
        <v>5.27</v>
      </c>
      <c r="I95" s="173">
        <v>10.54</v>
      </c>
      <c r="J95" s="174">
        <f t="shared" si="1"/>
        <v>0</v>
      </c>
    </row>
    <row r="96" spans="1:10" ht="36" customHeight="1">
      <c r="A96" s="162" t="s">
        <v>490</v>
      </c>
      <c r="B96" s="163" t="s">
        <v>491</v>
      </c>
      <c r="C96" s="162" t="s">
        <v>41</v>
      </c>
      <c r="D96" s="162" t="s">
        <v>492</v>
      </c>
      <c r="E96" s="164" t="s">
        <v>46</v>
      </c>
      <c r="F96" s="173">
        <v>6</v>
      </c>
      <c r="G96" s="173">
        <v>40.33</v>
      </c>
      <c r="H96" s="173">
        <v>50.98</v>
      </c>
      <c r="I96" s="173">
        <v>305.88</v>
      </c>
      <c r="J96" s="174">
        <f t="shared" si="1"/>
        <v>2.9999999999999997E-4</v>
      </c>
    </row>
    <row r="97" spans="1:10" ht="36" customHeight="1">
      <c r="A97" s="162" t="s">
        <v>493</v>
      </c>
      <c r="B97" s="163" t="s">
        <v>494</v>
      </c>
      <c r="C97" s="162" t="s">
        <v>41</v>
      </c>
      <c r="D97" s="162" t="s">
        <v>495</v>
      </c>
      <c r="E97" s="164" t="s">
        <v>11</v>
      </c>
      <c r="F97" s="173">
        <v>60</v>
      </c>
      <c r="G97" s="173">
        <v>3.87</v>
      </c>
      <c r="H97" s="173">
        <v>4.8899999999999997</v>
      </c>
      <c r="I97" s="173">
        <v>293.39999999999998</v>
      </c>
      <c r="J97" s="174">
        <f t="shared" si="1"/>
        <v>2.9999999999999997E-4</v>
      </c>
    </row>
    <row r="98" spans="1:10" ht="36" customHeight="1">
      <c r="A98" s="162" t="s">
        <v>496</v>
      </c>
      <c r="B98" s="163" t="s">
        <v>497</v>
      </c>
      <c r="C98" s="162" t="s">
        <v>41</v>
      </c>
      <c r="D98" s="162" t="s">
        <v>498</v>
      </c>
      <c r="E98" s="164" t="s">
        <v>11</v>
      </c>
      <c r="F98" s="173">
        <v>16</v>
      </c>
      <c r="G98" s="173">
        <v>7.69</v>
      </c>
      <c r="H98" s="173">
        <v>9.7200000000000006</v>
      </c>
      <c r="I98" s="173">
        <v>155.52000000000001</v>
      </c>
      <c r="J98" s="174">
        <f t="shared" si="1"/>
        <v>2.0000000000000001E-4</v>
      </c>
    </row>
    <row r="99" spans="1:10" ht="24" customHeight="1">
      <c r="A99" s="165" t="s">
        <v>499</v>
      </c>
      <c r="B99" s="166" t="s">
        <v>500</v>
      </c>
      <c r="C99" s="165" t="s">
        <v>41</v>
      </c>
      <c r="D99" s="165" t="s">
        <v>501</v>
      </c>
      <c r="E99" s="167" t="s">
        <v>46</v>
      </c>
      <c r="F99" s="175">
        <v>1</v>
      </c>
      <c r="G99" s="175">
        <v>14.85</v>
      </c>
      <c r="H99" s="175">
        <v>16.54</v>
      </c>
      <c r="I99" s="175">
        <v>16.54</v>
      </c>
      <c r="J99" s="176">
        <f t="shared" si="1"/>
        <v>0</v>
      </c>
    </row>
    <row r="100" spans="1:10" ht="24" customHeight="1">
      <c r="A100" s="162" t="s">
        <v>502</v>
      </c>
      <c r="B100" s="163" t="s">
        <v>503</v>
      </c>
      <c r="C100" s="162" t="s">
        <v>59</v>
      </c>
      <c r="D100" s="162" t="s">
        <v>504</v>
      </c>
      <c r="E100" s="164" t="s">
        <v>105</v>
      </c>
      <c r="F100" s="173">
        <v>4</v>
      </c>
      <c r="G100" s="173">
        <v>726.78</v>
      </c>
      <c r="H100" s="173">
        <v>918.72</v>
      </c>
      <c r="I100" s="173">
        <v>3674.88</v>
      </c>
      <c r="J100" s="174">
        <f t="shared" si="1"/>
        <v>3.8999999999999998E-3</v>
      </c>
    </row>
    <row r="101" spans="1:10" ht="24" customHeight="1">
      <c r="A101" s="162" t="s">
        <v>505</v>
      </c>
      <c r="B101" s="163" t="s">
        <v>506</v>
      </c>
      <c r="C101" s="162" t="s">
        <v>59</v>
      </c>
      <c r="D101" s="162" t="s">
        <v>507</v>
      </c>
      <c r="E101" s="164" t="s">
        <v>105</v>
      </c>
      <c r="F101" s="173">
        <v>12</v>
      </c>
      <c r="G101" s="173">
        <v>702.57</v>
      </c>
      <c r="H101" s="173">
        <v>888.11</v>
      </c>
      <c r="I101" s="173">
        <v>10657.32</v>
      </c>
      <c r="J101" s="174">
        <f t="shared" si="1"/>
        <v>1.12E-2</v>
      </c>
    </row>
    <row r="102" spans="1:10" ht="36" customHeight="1">
      <c r="A102" s="162" t="s">
        <v>508</v>
      </c>
      <c r="B102" s="163" t="s">
        <v>509</v>
      </c>
      <c r="C102" s="162" t="s">
        <v>41</v>
      </c>
      <c r="D102" s="162" t="s">
        <v>510</v>
      </c>
      <c r="E102" s="164" t="s">
        <v>11</v>
      </c>
      <c r="F102" s="173">
        <v>300</v>
      </c>
      <c r="G102" s="173">
        <v>6.41</v>
      </c>
      <c r="H102" s="173">
        <v>8.1</v>
      </c>
      <c r="I102" s="173">
        <v>2430</v>
      </c>
      <c r="J102" s="174">
        <f t="shared" si="1"/>
        <v>2.5999999999999999E-3</v>
      </c>
    </row>
    <row r="103" spans="1:10" ht="24" customHeight="1">
      <c r="A103" s="162" t="s">
        <v>511</v>
      </c>
      <c r="B103" s="163" t="s">
        <v>512</v>
      </c>
      <c r="C103" s="162" t="s">
        <v>41</v>
      </c>
      <c r="D103" s="162" t="s">
        <v>513</v>
      </c>
      <c r="E103" s="164" t="s">
        <v>46</v>
      </c>
      <c r="F103" s="173">
        <v>2</v>
      </c>
      <c r="G103" s="173">
        <v>12.55</v>
      </c>
      <c r="H103" s="173">
        <v>15.86</v>
      </c>
      <c r="I103" s="173">
        <v>31.72</v>
      </c>
      <c r="J103" s="174">
        <f t="shared" si="1"/>
        <v>0</v>
      </c>
    </row>
    <row r="104" spans="1:10" ht="24" customHeight="1">
      <c r="A104" s="162" t="s">
        <v>514</v>
      </c>
      <c r="B104" s="163" t="s">
        <v>515</v>
      </c>
      <c r="C104" s="162" t="s">
        <v>59</v>
      </c>
      <c r="D104" s="162" t="s">
        <v>516</v>
      </c>
      <c r="E104" s="164" t="s">
        <v>105</v>
      </c>
      <c r="F104" s="173">
        <v>4</v>
      </c>
      <c r="G104" s="173">
        <v>214.98</v>
      </c>
      <c r="H104" s="173">
        <v>271.75</v>
      </c>
      <c r="I104" s="173">
        <v>1087</v>
      </c>
      <c r="J104" s="174">
        <f t="shared" si="1"/>
        <v>1.1000000000000001E-3</v>
      </c>
    </row>
    <row r="105" spans="1:10" ht="36" customHeight="1">
      <c r="A105" s="162" t="s">
        <v>517</v>
      </c>
      <c r="B105" s="163" t="s">
        <v>518</v>
      </c>
      <c r="C105" s="162" t="s">
        <v>41</v>
      </c>
      <c r="D105" s="162" t="s">
        <v>519</v>
      </c>
      <c r="E105" s="164" t="s">
        <v>11</v>
      </c>
      <c r="F105" s="173">
        <v>50</v>
      </c>
      <c r="G105" s="173">
        <v>18.43</v>
      </c>
      <c r="H105" s="173">
        <v>23.29</v>
      </c>
      <c r="I105" s="173">
        <v>1164.5</v>
      </c>
      <c r="J105" s="174">
        <f t="shared" si="1"/>
        <v>1.1999999999999999E-3</v>
      </c>
    </row>
    <row r="106" spans="1:10" ht="36" customHeight="1">
      <c r="A106" s="162" t="s">
        <v>520</v>
      </c>
      <c r="B106" s="163" t="s">
        <v>521</v>
      </c>
      <c r="C106" s="162" t="s">
        <v>41</v>
      </c>
      <c r="D106" s="162" t="s">
        <v>522</v>
      </c>
      <c r="E106" s="164" t="s">
        <v>11</v>
      </c>
      <c r="F106" s="173">
        <v>36</v>
      </c>
      <c r="G106" s="173">
        <v>11.05</v>
      </c>
      <c r="H106" s="173">
        <v>13.96</v>
      </c>
      <c r="I106" s="173">
        <v>502.56</v>
      </c>
      <c r="J106" s="174">
        <f t="shared" si="1"/>
        <v>5.0000000000000001E-4</v>
      </c>
    </row>
    <row r="107" spans="1:10" ht="48" customHeight="1">
      <c r="A107" s="162" t="s">
        <v>523</v>
      </c>
      <c r="B107" s="163" t="s">
        <v>524</v>
      </c>
      <c r="C107" s="162" t="s">
        <v>41</v>
      </c>
      <c r="D107" s="162" t="s">
        <v>525</v>
      </c>
      <c r="E107" s="164" t="s">
        <v>46</v>
      </c>
      <c r="F107" s="173">
        <v>4</v>
      </c>
      <c r="G107" s="173">
        <v>13.9</v>
      </c>
      <c r="H107" s="173">
        <v>17.57</v>
      </c>
      <c r="I107" s="173">
        <v>70.28</v>
      </c>
      <c r="J107" s="174">
        <f t="shared" si="1"/>
        <v>1E-4</v>
      </c>
    </row>
    <row r="108" spans="1:10" ht="36" customHeight="1">
      <c r="A108" s="162" t="s">
        <v>526</v>
      </c>
      <c r="B108" s="163" t="s">
        <v>527</v>
      </c>
      <c r="C108" s="162" t="s">
        <v>41</v>
      </c>
      <c r="D108" s="162" t="s">
        <v>528</v>
      </c>
      <c r="E108" s="164" t="s">
        <v>46</v>
      </c>
      <c r="F108" s="173">
        <v>4</v>
      </c>
      <c r="G108" s="173">
        <v>11.54</v>
      </c>
      <c r="H108" s="173">
        <v>14.58</v>
      </c>
      <c r="I108" s="173">
        <v>58.32</v>
      </c>
      <c r="J108" s="174">
        <f t="shared" si="1"/>
        <v>1E-4</v>
      </c>
    </row>
    <row r="109" spans="1:10" ht="24" customHeight="1">
      <c r="A109" s="161" t="s">
        <v>69</v>
      </c>
      <c r="B109" s="161"/>
      <c r="C109" s="161"/>
      <c r="D109" s="161" t="s">
        <v>529</v>
      </c>
      <c r="E109" s="161"/>
      <c r="F109" s="171"/>
      <c r="G109" s="170"/>
      <c r="H109" s="170"/>
      <c r="I109" s="171">
        <v>637909.85</v>
      </c>
      <c r="J109" s="172">
        <f t="shared" si="1"/>
        <v>0.67100000000000004</v>
      </c>
    </row>
    <row r="110" spans="1:10" ht="24" customHeight="1">
      <c r="A110" s="161" t="s">
        <v>70</v>
      </c>
      <c r="B110" s="161"/>
      <c r="C110" s="161"/>
      <c r="D110" s="161" t="s">
        <v>20</v>
      </c>
      <c r="E110" s="161"/>
      <c r="F110" s="171"/>
      <c r="G110" s="170"/>
      <c r="H110" s="170"/>
      <c r="I110" s="171">
        <v>5751.63</v>
      </c>
      <c r="J110" s="172">
        <f t="shared" si="1"/>
        <v>6.1000000000000004E-3</v>
      </c>
    </row>
    <row r="111" spans="1:10" ht="24" customHeight="1">
      <c r="A111" s="162" t="s">
        <v>530</v>
      </c>
      <c r="B111" s="163" t="s">
        <v>531</v>
      </c>
      <c r="C111" s="162" t="s">
        <v>61</v>
      </c>
      <c r="D111" s="162" t="s">
        <v>532</v>
      </c>
      <c r="E111" s="164" t="s">
        <v>42</v>
      </c>
      <c r="F111" s="173">
        <v>745.03</v>
      </c>
      <c r="G111" s="173">
        <v>6.11</v>
      </c>
      <c r="H111" s="173">
        <v>7.72</v>
      </c>
      <c r="I111" s="173">
        <v>5751.63</v>
      </c>
      <c r="J111" s="174">
        <f t="shared" si="1"/>
        <v>6.1000000000000004E-3</v>
      </c>
    </row>
    <row r="112" spans="1:10" ht="24" customHeight="1">
      <c r="A112" s="161" t="s">
        <v>73</v>
      </c>
      <c r="B112" s="161"/>
      <c r="C112" s="161"/>
      <c r="D112" s="161" t="s">
        <v>533</v>
      </c>
      <c r="E112" s="161"/>
      <c r="F112" s="171"/>
      <c r="G112" s="170"/>
      <c r="H112" s="170"/>
      <c r="I112" s="171">
        <v>7322.31</v>
      </c>
      <c r="J112" s="172">
        <f t="shared" si="1"/>
        <v>7.7000000000000002E-3</v>
      </c>
    </row>
    <row r="113" spans="1:10" ht="24" customHeight="1">
      <c r="A113" s="162" t="s">
        <v>534</v>
      </c>
      <c r="B113" s="163" t="s">
        <v>362</v>
      </c>
      <c r="C113" s="162" t="s">
        <v>41</v>
      </c>
      <c r="D113" s="162" t="s">
        <v>535</v>
      </c>
      <c r="E113" s="164" t="s">
        <v>53</v>
      </c>
      <c r="F113" s="173">
        <v>69.55</v>
      </c>
      <c r="G113" s="173">
        <v>61.59</v>
      </c>
      <c r="H113" s="173">
        <v>77.849999999999994</v>
      </c>
      <c r="I113" s="173">
        <v>5414.46</v>
      </c>
      <c r="J113" s="174">
        <f t="shared" si="1"/>
        <v>5.7000000000000002E-3</v>
      </c>
    </row>
    <row r="114" spans="1:10" ht="36" customHeight="1">
      <c r="A114" s="162" t="s">
        <v>536</v>
      </c>
      <c r="B114" s="163" t="s">
        <v>537</v>
      </c>
      <c r="C114" s="162" t="s">
        <v>41</v>
      </c>
      <c r="D114" s="162" t="s">
        <v>538</v>
      </c>
      <c r="E114" s="164" t="s">
        <v>42</v>
      </c>
      <c r="F114" s="173">
        <v>50.63</v>
      </c>
      <c r="G114" s="173">
        <v>5.25</v>
      </c>
      <c r="H114" s="173">
        <v>6.63</v>
      </c>
      <c r="I114" s="173">
        <v>335.67</v>
      </c>
      <c r="J114" s="174">
        <f t="shared" si="1"/>
        <v>4.0000000000000002E-4</v>
      </c>
    </row>
    <row r="115" spans="1:10" ht="24" customHeight="1">
      <c r="A115" s="162" t="s">
        <v>539</v>
      </c>
      <c r="B115" s="163" t="s">
        <v>540</v>
      </c>
      <c r="C115" s="162" t="s">
        <v>41</v>
      </c>
      <c r="D115" s="162" t="s">
        <v>541</v>
      </c>
      <c r="E115" s="164" t="s">
        <v>53</v>
      </c>
      <c r="F115" s="173">
        <v>43.18</v>
      </c>
      <c r="G115" s="173">
        <v>28.81</v>
      </c>
      <c r="H115" s="173">
        <v>36.409999999999997</v>
      </c>
      <c r="I115" s="173">
        <v>1572.18</v>
      </c>
      <c r="J115" s="174">
        <f t="shared" si="1"/>
        <v>1.6999999999999999E-3</v>
      </c>
    </row>
    <row r="116" spans="1:10" ht="24" customHeight="1">
      <c r="A116" s="161" t="s">
        <v>74</v>
      </c>
      <c r="B116" s="161"/>
      <c r="C116" s="161"/>
      <c r="D116" s="161" t="s">
        <v>542</v>
      </c>
      <c r="E116" s="161"/>
      <c r="F116" s="171"/>
      <c r="G116" s="170"/>
      <c r="H116" s="170"/>
      <c r="I116" s="171">
        <v>71306.039999999994</v>
      </c>
      <c r="J116" s="172">
        <f t="shared" si="1"/>
        <v>7.4999999999999997E-2</v>
      </c>
    </row>
    <row r="117" spans="1:10" ht="24" customHeight="1">
      <c r="A117" s="161" t="s">
        <v>543</v>
      </c>
      <c r="B117" s="161"/>
      <c r="C117" s="161"/>
      <c r="D117" s="161" t="s">
        <v>544</v>
      </c>
      <c r="E117" s="161"/>
      <c r="F117" s="171"/>
      <c r="G117" s="170"/>
      <c r="H117" s="170"/>
      <c r="I117" s="171">
        <v>50570.06</v>
      </c>
      <c r="J117" s="172">
        <f t="shared" si="1"/>
        <v>5.3199999999999997E-2</v>
      </c>
    </row>
    <row r="118" spans="1:10" ht="36" customHeight="1">
      <c r="A118" s="162" t="s">
        <v>545</v>
      </c>
      <c r="B118" s="163" t="s">
        <v>546</v>
      </c>
      <c r="C118" s="162" t="s">
        <v>41</v>
      </c>
      <c r="D118" s="162" t="s">
        <v>547</v>
      </c>
      <c r="E118" s="164" t="s">
        <v>42</v>
      </c>
      <c r="F118" s="173">
        <v>31.75</v>
      </c>
      <c r="G118" s="173">
        <v>24.54</v>
      </c>
      <c r="H118" s="173">
        <v>31.02</v>
      </c>
      <c r="I118" s="173">
        <v>984.88</v>
      </c>
      <c r="J118" s="174">
        <f t="shared" si="1"/>
        <v>1E-3</v>
      </c>
    </row>
    <row r="119" spans="1:10" ht="36" customHeight="1">
      <c r="A119" s="162" t="s">
        <v>548</v>
      </c>
      <c r="B119" s="163" t="s">
        <v>549</v>
      </c>
      <c r="C119" s="162" t="s">
        <v>41</v>
      </c>
      <c r="D119" s="162" t="s">
        <v>550</v>
      </c>
      <c r="E119" s="164" t="s">
        <v>42</v>
      </c>
      <c r="F119" s="173">
        <v>95.7</v>
      </c>
      <c r="G119" s="173">
        <v>115.68</v>
      </c>
      <c r="H119" s="173">
        <v>146.22999999999999</v>
      </c>
      <c r="I119" s="173">
        <v>13994.21</v>
      </c>
      <c r="J119" s="174">
        <f t="shared" si="1"/>
        <v>1.47E-2</v>
      </c>
    </row>
    <row r="120" spans="1:10" ht="36" customHeight="1">
      <c r="A120" s="162" t="s">
        <v>551</v>
      </c>
      <c r="B120" s="163" t="s">
        <v>552</v>
      </c>
      <c r="C120" s="162" t="s">
        <v>41</v>
      </c>
      <c r="D120" s="162" t="s">
        <v>553</v>
      </c>
      <c r="E120" s="164" t="s">
        <v>149</v>
      </c>
      <c r="F120" s="173">
        <v>281.36</v>
      </c>
      <c r="G120" s="173">
        <v>18.38</v>
      </c>
      <c r="H120" s="173">
        <v>23.23</v>
      </c>
      <c r="I120" s="173">
        <v>6535.99</v>
      </c>
      <c r="J120" s="174">
        <f t="shared" si="1"/>
        <v>6.8999999999999999E-3</v>
      </c>
    </row>
    <row r="121" spans="1:10" ht="36" customHeight="1">
      <c r="A121" s="162" t="s">
        <v>554</v>
      </c>
      <c r="B121" s="163" t="s">
        <v>555</v>
      </c>
      <c r="C121" s="162" t="s">
        <v>41</v>
      </c>
      <c r="D121" s="162" t="s">
        <v>556</v>
      </c>
      <c r="E121" s="164" t="s">
        <v>149</v>
      </c>
      <c r="F121" s="173">
        <v>528.27</v>
      </c>
      <c r="G121" s="173">
        <v>16.72</v>
      </c>
      <c r="H121" s="173">
        <v>21.13</v>
      </c>
      <c r="I121" s="173">
        <v>11162.34</v>
      </c>
      <c r="J121" s="174">
        <f t="shared" si="1"/>
        <v>1.17E-2</v>
      </c>
    </row>
    <row r="122" spans="1:10" ht="36" customHeight="1">
      <c r="A122" s="162" t="s">
        <v>557</v>
      </c>
      <c r="B122" s="163" t="s">
        <v>558</v>
      </c>
      <c r="C122" s="162" t="s">
        <v>41</v>
      </c>
      <c r="D122" s="162" t="s">
        <v>559</v>
      </c>
      <c r="E122" s="164" t="s">
        <v>149</v>
      </c>
      <c r="F122" s="173">
        <v>212.09</v>
      </c>
      <c r="G122" s="173">
        <v>19.16</v>
      </c>
      <c r="H122" s="173">
        <v>24.22</v>
      </c>
      <c r="I122" s="173">
        <v>5136.8100000000004</v>
      </c>
      <c r="J122" s="174">
        <f t="shared" si="1"/>
        <v>5.4000000000000003E-3</v>
      </c>
    </row>
    <row r="123" spans="1:10" ht="36" customHeight="1">
      <c r="A123" s="162" t="s">
        <v>560</v>
      </c>
      <c r="B123" s="163" t="s">
        <v>561</v>
      </c>
      <c r="C123" s="162" t="s">
        <v>41</v>
      </c>
      <c r="D123" s="162" t="s">
        <v>562</v>
      </c>
      <c r="E123" s="164" t="s">
        <v>53</v>
      </c>
      <c r="F123" s="173">
        <v>22.08</v>
      </c>
      <c r="G123" s="173">
        <v>457.02</v>
      </c>
      <c r="H123" s="173">
        <v>577.71</v>
      </c>
      <c r="I123" s="173">
        <v>12755.83</v>
      </c>
      <c r="J123" s="174">
        <f t="shared" si="1"/>
        <v>1.34E-2</v>
      </c>
    </row>
    <row r="124" spans="1:10" ht="24" customHeight="1">
      <c r="A124" s="161" t="s">
        <v>563</v>
      </c>
      <c r="B124" s="161"/>
      <c r="C124" s="161"/>
      <c r="D124" s="161" t="s">
        <v>564</v>
      </c>
      <c r="E124" s="161"/>
      <c r="F124" s="171"/>
      <c r="G124" s="170"/>
      <c r="H124" s="170"/>
      <c r="I124" s="171">
        <v>20735.98</v>
      </c>
      <c r="J124" s="172">
        <f t="shared" si="1"/>
        <v>2.18E-2</v>
      </c>
    </row>
    <row r="125" spans="1:10" ht="36" customHeight="1">
      <c r="A125" s="162" t="s">
        <v>565</v>
      </c>
      <c r="B125" s="163" t="s">
        <v>316</v>
      </c>
      <c r="C125" s="162" t="s">
        <v>41</v>
      </c>
      <c r="D125" s="162" t="s">
        <v>547</v>
      </c>
      <c r="E125" s="164" t="s">
        <v>42</v>
      </c>
      <c r="F125" s="173">
        <v>18.88</v>
      </c>
      <c r="G125" s="173">
        <v>23.63</v>
      </c>
      <c r="H125" s="173">
        <v>29.87</v>
      </c>
      <c r="I125" s="173">
        <v>563.94000000000005</v>
      </c>
      <c r="J125" s="174">
        <f t="shared" si="1"/>
        <v>5.9999999999999995E-4</v>
      </c>
    </row>
    <row r="126" spans="1:10" ht="36" customHeight="1">
      <c r="A126" s="162" t="s">
        <v>566</v>
      </c>
      <c r="B126" s="163" t="s">
        <v>567</v>
      </c>
      <c r="C126" s="162" t="s">
        <v>41</v>
      </c>
      <c r="D126" s="162" t="s">
        <v>550</v>
      </c>
      <c r="E126" s="164" t="s">
        <v>42</v>
      </c>
      <c r="F126" s="173">
        <v>111.2</v>
      </c>
      <c r="G126" s="173">
        <v>57.69</v>
      </c>
      <c r="H126" s="173">
        <v>72.92</v>
      </c>
      <c r="I126" s="173">
        <v>8108.7</v>
      </c>
      <c r="J126" s="174">
        <f t="shared" si="1"/>
        <v>8.5000000000000006E-3</v>
      </c>
    </row>
    <row r="127" spans="1:10" ht="36" customHeight="1">
      <c r="A127" s="162" t="s">
        <v>568</v>
      </c>
      <c r="B127" s="163" t="s">
        <v>552</v>
      </c>
      <c r="C127" s="162" t="s">
        <v>41</v>
      </c>
      <c r="D127" s="162" t="s">
        <v>553</v>
      </c>
      <c r="E127" s="164" t="s">
        <v>149</v>
      </c>
      <c r="F127" s="173">
        <v>203.64</v>
      </c>
      <c r="G127" s="173">
        <v>18.38</v>
      </c>
      <c r="H127" s="173">
        <v>23.23</v>
      </c>
      <c r="I127" s="173">
        <v>4730.55</v>
      </c>
      <c r="J127" s="174">
        <f t="shared" si="1"/>
        <v>5.0000000000000001E-3</v>
      </c>
    </row>
    <row r="128" spans="1:10" ht="36" customHeight="1">
      <c r="A128" s="162" t="s">
        <v>569</v>
      </c>
      <c r="B128" s="163" t="s">
        <v>558</v>
      </c>
      <c r="C128" s="162" t="s">
        <v>41</v>
      </c>
      <c r="D128" s="162" t="s">
        <v>570</v>
      </c>
      <c r="E128" s="164" t="s">
        <v>149</v>
      </c>
      <c r="F128" s="173">
        <v>93.09</v>
      </c>
      <c r="G128" s="173">
        <v>19.16</v>
      </c>
      <c r="H128" s="173">
        <v>24.22</v>
      </c>
      <c r="I128" s="173">
        <v>2254.63</v>
      </c>
      <c r="J128" s="174">
        <f t="shared" si="1"/>
        <v>2.3999999999999998E-3</v>
      </c>
    </row>
    <row r="129" spans="1:10" ht="36" customHeight="1">
      <c r="A129" s="162" t="s">
        <v>571</v>
      </c>
      <c r="B129" s="163" t="s">
        <v>572</v>
      </c>
      <c r="C129" s="162" t="s">
        <v>41</v>
      </c>
      <c r="D129" s="162" t="s">
        <v>562</v>
      </c>
      <c r="E129" s="164" t="s">
        <v>53</v>
      </c>
      <c r="F129" s="173">
        <v>8.9</v>
      </c>
      <c r="G129" s="173">
        <v>451.38</v>
      </c>
      <c r="H129" s="173">
        <v>570.58000000000004</v>
      </c>
      <c r="I129" s="173">
        <v>5078.16</v>
      </c>
      <c r="J129" s="174">
        <f t="shared" si="1"/>
        <v>5.3E-3</v>
      </c>
    </row>
    <row r="130" spans="1:10" ht="24" customHeight="1">
      <c r="A130" s="161" t="s">
        <v>75</v>
      </c>
      <c r="B130" s="161"/>
      <c r="C130" s="161"/>
      <c r="D130" s="161" t="s">
        <v>573</v>
      </c>
      <c r="E130" s="161"/>
      <c r="F130" s="171"/>
      <c r="G130" s="170"/>
      <c r="H130" s="170"/>
      <c r="I130" s="171">
        <v>250735.73</v>
      </c>
      <c r="J130" s="172">
        <f t="shared" si="1"/>
        <v>0.26369999999999999</v>
      </c>
    </row>
    <row r="131" spans="1:10" ht="24" customHeight="1">
      <c r="A131" s="161" t="s">
        <v>574</v>
      </c>
      <c r="B131" s="161"/>
      <c r="C131" s="161"/>
      <c r="D131" s="161" t="s">
        <v>575</v>
      </c>
      <c r="E131" s="161"/>
      <c r="F131" s="171"/>
      <c r="G131" s="170"/>
      <c r="H131" s="170"/>
      <c r="I131" s="171">
        <v>3738.37</v>
      </c>
      <c r="J131" s="172">
        <f t="shared" si="1"/>
        <v>3.8999999999999998E-3</v>
      </c>
    </row>
    <row r="132" spans="1:10" ht="60" customHeight="1">
      <c r="A132" s="162" t="s">
        <v>576</v>
      </c>
      <c r="B132" s="163" t="s">
        <v>577</v>
      </c>
      <c r="C132" s="162" t="s">
        <v>41</v>
      </c>
      <c r="D132" s="162" t="s">
        <v>578</v>
      </c>
      <c r="E132" s="164" t="s">
        <v>42</v>
      </c>
      <c r="F132" s="173">
        <v>23.4</v>
      </c>
      <c r="G132" s="173">
        <v>61.8</v>
      </c>
      <c r="H132" s="173">
        <v>78.12</v>
      </c>
      <c r="I132" s="173">
        <v>1828</v>
      </c>
      <c r="J132" s="174">
        <f t="shared" si="1"/>
        <v>1.9E-3</v>
      </c>
    </row>
    <row r="133" spans="1:10" ht="48" customHeight="1">
      <c r="A133" s="162" t="s">
        <v>579</v>
      </c>
      <c r="B133" s="163" t="s">
        <v>580</v>
      </c>
      <c r="C133" s="162" t="s">
        <v>41</v>
      </c>
      <c r="D133" s="162" t="s">
        <v>562</v>
      </c>
      <c r="E133" s="164" t="s">
        <v>53</v>
      </c>
      <c r="F133" s="173">
        <v>3.5</v>
      </c>
      <c r="G133" s="173">
        <v>431.79</v>
      </c>
      <c r="H133" s="173">
        <v>545.82000000000005</v>
      </c>
      <c r="I133" s="173">
        <v>1910.37</v>
      </c>
      <c r="J133" s="174">
        <f t="shared" ref="J133:J196" si="2">I133 / 950678.92</f>
        <v>2E-3</v>
      </c>
    </row>
    <row r="134" spans="1:10" ht="24" customHeight="1">
      <c r="A134" s="161" t="s">
        <v>581</v>
      </c>
      <c r="B134" s="161"/>
      <c r="C134" s="161"/>
      <c r="D134" s="161" t="s">
        <v>582</v>
      </c>
      <c r="E134" s="161"/>
      <c r="F134" s="171"/>
      <c r="G134" s="170"/>
      <c r="H134" s="170"/>
      <c r="I134" s="171">
        <v>246997.36</v>
      </c>
      <c r="J134" s="172">
        <f t="shared" si="2"/>
        <v>0.25979999999999998</v>
      </c>
    </row>
    <row r="135" spans="1:10" ht="24" customHeight="1">
      <c r="A135" s="162" t="s">
        <v>583</v>
      </c>
      <c r="B135" s="163" t="s">
        <v>584</v>
      </c>
      <c r="C135" s="162" t="s">
        <v>41</v>
      </c>
      <c r="D135" s="162" t="s">
        <v>585</v>
      </c>
      <c r="E135" s="164" t="s">
        <v>149</v>
      </c>
      <c r="F135" s="173">
        <v>11245</v>
      </c>
      <c r="G135" s="173">
        <v>16.86</v>
      </c>
      <c r="H135" s="173">
        <v>21.31</v>
      </c>
      <c r="I135" s="173">
        <v>239630.95</v>
      </c>
      <c r="J135" s="174">
        <f t="shared" si="2"/>
        <v>0.25209999999999999</v>
      </c>
    </row>
    <row r="136" spans="1:10" ht="24" customHeight="1">
      <c r="A136" s="162" t="s">
        <v>586</v>
      </c>
      <c r="B136" s="163" t="s">
        <v>587</v>
      </c>
      <c r="C136" s="162" t="s">
        <v>61</v>
      </c>
      <c r="D136" s="162" t="s">
        <v>588</v>
      </c>
      <c r="E136" s="164" t="s">
        <v>42</v>
      </c>
      <c r="F136" s="173">
        <v>206.4</v>
      </c>
      <c r="G136" s="173">
        <v>28.24</v>
      </c>
      <c r="H136" s="173">
        <v>35.69</v>
      </c>
      <c r="I136" s="173">
        <v>7366.41</v>
      </c>
      <c r="J136" s="174">
        <f t="shared" si="2"/>
        <v>7.7000000000000002E-3</v>
      </c>
    </row>
    <row r="137" spans="1:10" ht="24" customHeight="1">
      <c r="A137" s="161" t="s">
        <v>76</v>
      </c>
      <c r="B137" s="161"/>
      <c r="C137" s="161"/>
      <c r="D137" s="161" t="s">
        <v>589</v>
      </c>
      <c r="E137" s="161"/>
      <c r="F137" s="171"/>
      <c r="G137" s="170"/>
      <c r="H137" s="170"/>
      <c r="I137" s="171">
        <v>215193.51</v>
      </c>
      <c r="J137" s="172">
        <f t="shared" si="2"/>
        <v>0.22639999999999999</v>
      </c>
    </row>
    <row r="138" spans="1:10" ht="24" customHeight="1">
      <c r="A138" s="162" t="s">
        <v>590</v>
      </c>
      <c r="B138" s="163" t="s">
        <v>591</v>
      </c>
      <c r="C138" s="162" t="s">
        <v>59</v>
      </c>
      <c r="D138" s="162" t="s">
        <v>592</v>
      </c>
      <c r="E138" s="164" t="s">
        <v>42</v>
      </c>
      <c r="F138" s="173">
        <v>826.89</v>
      </c>
      <c r="G138" s="173">
        <v>141.52000000000001</v>
      </c>
      <c r="H138" s="173">
        <v>178.89</v>
      </c>
      <c r="I138" s="173">
        <v>147922.35</v>
      </c>
      <c r="J138" s="174">
        <f t="shared" si="2"/>
        <v>0.15559999999999999</v>
      </c>
    </row>
    <row r="139" spans="1:10" ht="24" customHeight="1">
      <c r="A139" s="162" t="s">
        <v>593</v>
      </c>
      <c r="B139" s="163" t="s">
        <v>591</v>
      </c>
      <c r="C139" s="162" t="s">
        <v>59</v>
      </c>
      <c r="D139" s="162" t="s">
        <v>592</v>
      </c>
      <c r="E139" s="164" t="s">
        <v>42</v>
      </c>
      <c r="F139" s="173">
        <v>170.4</v>
      </c>
      <c r="G139" s="173">
        <v>141.52000000000001</v>
      </c>
      <c r="H139" s="173">
        <v>178.89</v>
      </c>
      <c r="I139" s="173">
        <v>30482.85</v>
      </c>
      <c r="J139" s="174">
        <f t="shared" si="2"/>
        <v>3.2099999999999997E-2</v>
      </c>
    </row>
    <row r="140" spans="1:10" ht="24" customHeight="1">
      <c r="A140" s="162" t="s">
        <v>594</v>
      </c>
      <c r="B140" s="163" t="s">
        <v>595</v>
      </c>
      <c r="C140" s="162" t="s">
        <v>59</v>
      </c>
      <c r="D140" s="162" t="s">
        <v>596</v>
      </c>
      <c r="E140" s="164" t="s">
        <v>42</v>
      </c>
      <c r="F140" s="173">
        <v>208.64</v>
      </c>
      <c r="G140" s="173">
        <v>78.86</v>
      </c>
      <c r="H140" s="173">
        <v>99.68</v>
      </c>
      <c r="I140" s="173">
        <v>20797.23</v>
      </c>
      <c r="J140" s="174">
        <f t="shared" si="2"/>
        <v>2.1899999999999999E-2</v>
      </c>
    </row>
    <row r="141" spans="1:10" ht="24" customHeight="1">
      <c r="A141" s="162" t="s">
        <v>597</v>
      </c>
      <c r="B141" s="163" t="s">
        <v>595</v>
      </c>
      <c r="C141" s="162" t="s">
        <v>59</v>
      </c>
      <c r="D141" s="162" t="s">
        <v>598</v>
      </c>
      <c r="E141" s="164" t="s">
        <v>42</v>
      </c>
      <c r="F141" s="173">
        <v>106.76</v>
      </c>
      <c r="G141" s="173">
        <v>78.86</v>
      </c>
      <c r="H141" s="173">
        <v>99.68</v>
      </c>
      <c r="I141" s="173">
        <v>10641.83</v>
      </c>
      <c r="J141" s="174">
        <f t="shared" si="2"/>
        <v>1.12E-2</v>
      </c>
    </row>
    <row r="142" spans="1:10" ht="36" customHeight="1">
      <c r="A142" s="162" t="s">
        <v>599</v>
      </c>
      <c r="B142" s="163" t="s">
        <v>600</v>
      </c>
      <c r="C142" s="162" t="s">
        <v>41</v>
      </c>
      <c r="D142" s="162" t="s">
        <v>601</v>
      </c>
      <c r="E142" s="164" t="s">
        <v>42</v>
      </c>
      <c r="F142" s="173">
        <v>75.790000000000006</v>
      </c>
      <c r="G142" s="173">
        <v>55.84</v>
      </c>
      <c r="H142" s="173">
        <v>70.58</v>
      </c>
      <c r="I142" s="173">
        <v>5349.25</v>
      </c>
      <c r="J142" s="174">
        <f t="shared" si="2"/>
        <v>5.5999999999999999E-3</v>
      </c>
    </row>
    <row r="143" spans="1:10" ht="24" customHeight="1">
      <c r="A143" s="161" t="s">
        <v>77</v>
      </c>
      <c r="B143" s="161"/>
      <c r="C143" s="161"/>
      <c r="D143" s="161" t="s">
        <v>602</v>
      </c>
      <c r="E143" s="161"/>
      <c r="F143" s="171"/>
      <c r="G143" s="170"/>
      <c r="H143" s="170"/>
      <c r="I143" s="171">
        <v>2923.49</v>
      </c>
      <c r="J143" s="172">
        <f t="shared" si="2"/>
        <v>3.0999999999999999E-3</v>
      </c>
    </row>
    <row r="144" spans="1:10" ht="24" customHeight="1">
      <c r="A144" s="162" t="s">
        <v>603</v>
      </c>
      <c r="B144" s="163" t="s">
        <v>604</v>
      </c>
      <c r="C144" s="162" t="s">
        <v>41</v>
      </c>
      <c r="D144" s="162" t="s">
        <v>605</v>
      </c>
      <c r="E144" s="164" t="s">
        <v>42</v>
      </c>
      <c r="F144" s="173">
        <v>206.9</v>
      </c>
      <c r="G144" s="173">
        <v>11.18</v>
      </c>
      <c r="H144" s="173">
        <v>14.13</v>
      </c>
      <c r="I144" s="173">
        <v>2923.49</v>
      </c>
      <c r="J144" s="174">
        <f t="shared" si="2"/>
        <v>3.0999999999999999E-3</v>
      </c>
    </row>
    <row r="145" spans="1:10" ht="24" customHeight="1">
      <c r="A145" s="161" t="s">
        <v>80</v>
      </c>
      <c r="B145" s="161"/>
      <c r="C145" s="161"/>
      <c r="D145" s="161" t="s">
        <v>606</v>
      </c>
      <c r="E145" s="161"/>
      <c r="F145" s="171"/>
      <c r="G145" s="170"/>
      <c r="H145" s="170"/>
      <c r="I145" s="171">
        <v>43148.2</v>
      </c>
      <c r="J145" s="172">
        <f t="shared" si="2"/>
        <v>4.5400000000000003E-2</v>
      </c>
    </row>
    <row r="146" spans="1:10" ht="24" customHeight="1">
      <c r="A146" s="162" t="s">
        <v>607</v>
      </c>
      <c r="B146" s="163" t="s">
        <v>608</v>
      </c>
      <c r="C146" s="162" t="s">
        <v>41</v>
      </c>
      <c r="D146" s="162" t="s">
        <v>609</v>
      </c>
      <c r="E146" s="164" t="s">
        <v>42</v>
      </c>
      <c r="F146" s="173">
        <v>38</v>
      </c>
      <c r="G146" s="173">
        <v>43.12</v>
      </c>
      <c r="H146" s="173">
        <v>54.5</v>
      </c>
      <c r="I146" s="173">
        <v>2071</v>
      </c>
      <c r="J146" s="174">
        <f t="shared" si="2"/>
        <v>2.2000000000000001E-3</v>
      </c>
    </row>
    <row r="147" spans="1:10" ht="36" customHeight="1">
      <c r="A147" s="162" t="s">
        <v>610</v>
      </c>
      <c r="B147" s="163" t="s">
        <v>611</v>
      </c>
      <c r="C147" s="162" t="s">
        <v>59</v>
      </c>
      <c r="D147" s="162" t="s">
        <v>612</v>
      </c>
      <c r="E147" s="164" t="s">
        <v>42</v>
      </c>
      <c r="F147" s="173">
        <v>301.08</v>
      </c>
      <c r="G147" s="173">
        <v>33.130000000000003</v>
      </c>
      <c r="H147" s="173">
        <v>41.87</v>
      </c>
      <c r="I147" s="173">
        <v>12606.21</v>
      </c>
      <c r="J147" s="174">
        <f t="shared" si="2"/>
        <v>1.3299999999999999E-2</v>
      </c>
    </row>
    <row r="148" spans="1:10" ht="48" customHeight="1">
      <c r="A148" s="162" t="s">
        <v>613</v>
      </c>
      <c r="B148" s="163" t="s">
        <v>614</v>
      </c>
      <c r="C148" s="162" t="s">
        <v>41</v>
      </c>
      <c r="D148" s="162" t="s">
        <v>615</v>
      </c>
      <c r="E148" s="164" t="s">
        <v>42</v>
      </c>
      <c r="F148" s="173">
        <v>301.08</v>
      </c>
      <c r="G148" s="173">
        <v>17.66</v>
      </c>
      <c r="H148" s="173">
        <v>22.32</v>
      </c>
      <c r="I148" s="173">
        <v>6720.1</v>
      </c>
      <c r="J148" s="174">
        <f t="shared" si="2"/>
        <v>7.1000000000000004E-3</v>
      </c>
    </row>
    <row r="149" spans="1:10" ht="48" customHeight="1">
      <c r="A149" s="162" t="s">
        <v>616</v>
      </c>
      <c r="B149" s="163" t="s">
        <v>617</v>
      </c>
      <c r="C149" s="162" t="s">
        <v>41</v>
      </c>
      <c r="D149" s="162" t="s">
        <v>618</v>
      </c>
      <c r="E149" s="164" t="s">
        <v>42</v>
      </c>
      <c r="F149" s="173">
        <v>997.29</v>
      </c>
      <c r="G149" s="173">
        <v>17.260000000000002</v>
      </c>
      <c r="H149" s="173">
        <v>21.81</v>
      </c>
      <c r="I149" s="173">
        <v>21750.89</v>
      </c>
      <c r="J149" s="174">
        <f t="shared" si="2"/>
        <v>2.29E-2</v>
      </c>
    </row>
    <row r="150" spans="1:10" ht="24" customHeight="1">
      <c r="A150" s="161" t="s">
        <v>619</v>
      </c>
      <c r="B150" s="161"/>
      <c r="C150" s="161"/>
      <c r="D150" s="161" t="s">
        <v>620</v>
      </c>
      <c r="E150" s="161"/>
      <c r="F150" s="171"/>
      <c r="G150" s="170"/>
      <c r="H150" s="170"/>
      <c r="I150" s="171">
        <v>24738.89</v>
      </c>
      <c r="J150" s="172">
        <f t="shared" si="2"/>
        <v>2.5999999999999999E-2</v>
      </c>
    </row>
    <row r="151" spans="1:10" ht="24" customHeight="1">
      <c r="A151" s="161" t="s">
        <v>621</v>
      </c>
      <c r="B151" s="161"/>
      <c r="C151" s="161"/>
      <c r="D151" s="161" t="s">
        <v>622</v>
      </c>
      <c r="E151" s="161"/>
      <c r="F151" s="171"/>
      <c r="G151" s="170"/>
      <c r="H151" s="170"/>
      <c r="I151" s="171">
        <v>1446.67</v>
      </c>
      <c r="J151" s="172">
        <f t="shared" si="2"/>
        <v>1.5E-3</v>
      </c>
    </row>
    <row r="152" spans="1:10" ht="48" customHeight="1">
      <c r="A152" s="162" t="s">
        <v>623</v>
      </c>
      <c r="B152" s="163" t="s">
        <v>624</v>
      </c>
      <c r="C152" s="162" t="s">
        <v>41</v>
      </c>
      <c r="D152" s="162" t="s">
        <v>625</v>
      </c>
      <c r="E152" s="164" t="s">
        <v>46</v>
      </c>
      <c r="F152" s="173">
        <v>1</v>
      </c>
      <c r="G152" s="173">
        <v>511.63</v>
      </c>
      <c r="H152" s="173">
        <v>646.75</v>
      </c>
      <c r="I152" s="173">
        <v>646.75</v>
      </c>
      <c r="J152" s="174">
        <f t="shared" si="2"/>
        <v>6.9999999999999999E-4</v>
      </c>
    </row>
    <row r="153" spans="1:10" ht="24" customHeight="1">
      <c r="A153" s="162" t="s">
        <v>626</v>
      </c>
      <c r="B153" s="163" t="s">
        <v>627</v>
      </c>
      <c r="C153" s="162" t="s">
        <v>61</v>
      </c>
      <c r="D153" s="162" t="s">
        <v>628</v>
      </c>
      <c r="E153" s="164" t="s">
        <v>46</v>
      </c>
      <c r="F153" s="173">
        <v>1</v>
      </c>
      <c r="G153" s="173">
        <v>83.97</v>
      </c>
      <c r="H153" s="173">
        <v>106.14</v>
      </c>
      <c r="I153" s="173">
        <v>106.14</v>
      </c>
      <c r="J153" s="174">
        <f t="shared" si="2"/>
        <v>1E-4</v>
      </c>
    </row>
    <row r="154" spans="1:10" ht="24" customHeight="1">
      <c r="A154" s="162" t="s">
        <v>629</v>
      </c>
      <c r="B154" s="163" t="s">
        <v>630</v>
      </c>
      <c r="C154" s="162" t="s">
        <v>41</v>
      </c>
      <c r="D154" s="162" t="s">
        <v>631</v>
      </c>
      <c r="E154" s="164" t="s">
        <v>46</v>
      </c>
      <c r="F154" s="173">
        <v>1</v>
      </c>
      <c r="G154" s="173">
        <v>15.38</v>
      </c>
      <c r="H154" s="173">
        <v>19.440000000000001</v>
      </c>
      <c r="I154" s="173">
        <v>19.440000000000001</v>
      </c>
      <c r="J154" s="174">
        <f t="shared" si="2"/>
        <v>0</v>
      </c>
    </row>
    <row r="155" spans="1:10" ht="24" customHeight="1">
      <c r="A155" s="162" t="s">
        <v>632</v>
      </c>
      <c r="B155" s="163" t="s">
        <v>630</v>
      </c>
      <c r="C155" s="162" t="s">
        <v>41</v>
      </c>
      <c r="D155" s="162" t="s">
        <v>633</v>
      </c>
      <c r="E155" s="164" t="s">
        <v>46</v>
      </c>
      <c r="F155" s="173">
        <v>5</v>
      </c>
      <c r="G155" s="173">
        <v>15.38</v>
      </c>
      <c r="H155" s="173">
        <v>19.440000000000001</v>
      </c>
      <c r="I155" s="173">
        <v>97.2</v>
      </c>
      <c r="J155" s="174">
        <f t="shared" si="2"/>
        <v>1E-4</v>
      </c>
    </row>
    <row r="156" spans="1:10" ht="24" customHeight="1">
      <c r="A156" s="162" t="s">
        <v>634</v>
      </c>
      <c r="B156" s="163" t="s">
        <v>635</v>
      </c>
      <c r="C156" s="162" t="s">
        <v>41</v>
      </c>
      <c r="D156" s="162" t="s">
        <v>636</v>
      </c>
      <c r="E156" s="164" t="s">
        <v>46</v>
      </c>
      <c r="F156" s="173">
        <v>2</v>
      </c>
      <c r="G156" s="173">
        <v>100.75</v>
      </c>
      <c r="H156" s="173">
        <v>127.35</v>
      </c>
      <c r="I156" s="173">
        <v>254.7</v>
      </c>
      <c r="J156" s="174">
        <f t="shared" si="2"/>
        <v>2.9999999999999997E-4</v>
      </c>
    </row>
    <row r="157" spans="1:10" ht="24" customHeight="1">
      <c r="A157" s="162" t="s">
        <v>637</v>
      </c>
      <c r="B157" s="163" t="s">
        <v>638</v>
      </c>
      <c r="C157" s="162" t="s">
        <v>61</v>
      </c>
      <c r="D157" s="162" t="s">
        <v>639</v>
      </c>
      <c r="E157" s="164" t="s">
        <v>46</v>
      </c>
      <c r="F157" s="173">
        <v>1</v>
      </c>
      <c r="G157" s="173">
        <v>135.97999999999999</v>
      </c>
      <c r="H157" s="173">
        <v>171.89</v>
      </c>
      <c r="I157" s="173">
        <v>171.89</v>
      </c>
      <c r="J157" s="174">
        <f t="shared" si="2"/>
        <v>2.0000000000000001E-4</v>
      </c>
    </row>
    <row r="158" spans="1:10" ht="24" customHeight="1">
      <c r="A158" s="162" t="s">
        <v>640</v>
      </c>
      <c r="B158" s="163" t="s">
        <v>641</v>
      </c>
      <c r="C158" s="162" t="s">
        <v>61</v>
      </c>
      <c r="D158" s="162" t="s">
        <v>642</v>
      </c>
      <c r="E158" s="164" t="s">
        <v>46</v>
      </c>
      <c r="F158" s="173">
        <v>1</v>
      </c>
      <c r="G158" s="173">
        <v>119.1</v>
      </c>
      <c r="H158" s="173">
        <v>150.55000000000001</v>
      </c>
      <c r="I158" s="173">
        <v>150.55000000000001</v>
      </c>
      <c r="J158" s="174">
        <f t="shared" si="2"/>
        <v>2.0000000000000001E-4</v>
      </c>
    </row>
    <row r="159" spans="1:10" ht="24" customHeight="1">
      <c r="A159" s="161" t="s">
        <v>643</v>
      </c>
      <c r="B159" s="161"/>
      <c r="C159" s="161"/>
      <c r="D159" s="161" t="s">
        <v>644</v>
      </c>
      <c r="E159" s="161"/>
      <c r="F159" s="171"/>
      <c r="G159" s="170"/>
      <c r="H159" s="170"/>
      <c r="I159" s="171">
        <v>4405.41</v>
      </c>
      <c r="J159" s="172">
        <f t="shared" si="2"/>
        <v>4.5999999999999999E-3</v>
      </c>
    </row>
    <row r="160" spans="1:10" ht="36" customHeight="1">
      <c r="A160" s="162" t="s">
        <v>645</v>
      </c>
      <c r="B160" s="163" t="s">
        <v>646</v>
      </c>
      <c r="C160" s="162" t="s">
        <v>41</v>
      </c>
      <c r="D160" s="162" t="s">
        <v>647</v>
      </c>
      <c r="E160" s="164" t="s">
        <v>11</v>
      </c>
      <c r="F160" s="173">
        <v>93</v>
      </c>
      <c r="G160" s="173">
        <v>21.27</v>
      </c>
      <c r="H160" s="173">
        <v>26.88</v>
      </c>
      <c r="I160" s="173">
        <v>2499.84</v>
      </c>
      <c r="J160" s="174">
        <f t="shared" si="2"/>
        <v>2.5999999999999999E-3</v>
      </c>
    </row>
    <row r="161" spans="1:10" ht="36" customHeight="1">
      <c r="A161" s="162" t="s">
        <v>648</v>
      </c>
      <c r="B161" s="163" t="s">
        <v>649</v>
      </c>
      <c r="C161" s="162" t="s">
        <v>41</v>
      </c>
      <c r="D161" s="162" t="s">
        <v>650</v>
      </c>
      <c r="E161" s="164" t="s">
        <v>11</v>
      </c>
      <c r="F161" s="173">
        <v>13</v>
      </c>
      <c r="G161" s="173">
        <v>38.11</v>
      </c>
      <c r="H161" s="173">
        <v>48.17</v>
      </c>
      <c r="I161" s="173">
        <v>626.21</v>
      </c>
      <c r="J161" s="174">
        <f t="shared" si="2"/>
        <v>6.9999999999999999E-4</v>
      </c>
    </row>
    <row r="162" spans="1:10" ht="36" customHeight="1">
      <c r="A162" s="162" t="s">
        <v>651</v>
      </c>
      <c r="B162" s="163" t="s">
        <v>652</v>
      </c>
      <c r="C162" s="162" t="s">
        <v>41</v>
      </c>
      <c r="D162" s="162" t="s">
        <v>653</v>
      </c>
      <c r="E162" s="164" t="s">
        <v>46</v>
      </c>
      <c r="F162" s="173">
        <v>5</v>
      </c>
      <c r="G162" s="173">
        <v>25.43</v>
      </c>
      <c r="H162" s="173">
        <v>32.14</v>
      </c>
      <c r="I162" s="173">
        <v>160.69999999999999</v>
      </c>
      <c r="J162" s="174">
        <f t="shared" si="2"/>
        <v>2.0000000000000001E-4</v>
      </c>
    </row>
    <row r="163" spans="1:10" ht="36" customHeight="1">
      <c r="A163" s="162" t="s">
        <v>654</v>
      </c>
      <c r="B163" s="163" t="s">
        <v>655</v>
      </c>
      <c r="C163" s="162" t="s">
        <v>41</v>
      </c>
      <c r="D163" s="162" t="s">
        <v>656</v>
      </c>
      <c r="E163" s="164" t="s">
        <v>46</v>
      </c>
      <c r="F163" s="173">
        <v>5</v>
      </c>
      <c r="G163" s="173">
        <v>22.08</v>
      </c>
      <c r="H163" s="173">
        <v>27.91</v>
      </c>
      <c r="I163" s="173">
        <v>139.55000000000001</v>
      </c>
      <c r="J163" s="174">
        <f t="shared" si="2"/>
        <v>1E-4</v>
      </c>
    </row>
    <row r="164" spans="1:10" ht="36" customHeight="1">
      <c r="A164" s="162" t="s">
        <v>657</v>
      </c>
      <c r="B164" s="163" t="s">
        <v>652</v>
      </c>
      <c r="C164" s="162" t="s">
        <v>41</v>
      </c>
      <c r="D164" s="162" t="s">
        <v>653</v>
      </c>
      <c r="E164" s="164" t="s">
        <v>46</v>
      </c>
      <c r="F164" s="173">
        <v>4</v>
      </c>
      <c r="G164" s="173">
        <v>25.43</v>
      </c>
      <c r="H164" s="173">
        <v>32.14</v>
      </c>
      <c r="I164" s="173">
        <v>128.56</v>
      </c>
      <c r="J164" s="174">
        <f t="shared" si="2"/>
        <v>1E-4</v>
      </c>
    </row>
    <row r="165" spans="1:10" ht="36" customHeight="1">
      <c r="A165" s="162" t="s">
        <v>658</v>
      </c>
      <c r="B165" s="163" t="s">
        <v>659</v>
      </c>
      <c r="C165" s="162" t="s">
        <v>41</v>
      </c>
      <c r="D165" s="162" t="s">
        <v>660</v>
      </c>
      <c r="E165" s="164" t="s">
        <v>46</v>
      </c>
      <c r="F165" s="173">
        <v>1</v>
      </c>
      <c r="G165" s="173">
        <v>30.56</v>
      </c>
      <c r="H165" s="173">
        <v>38.630000000000003</v>
      </c>
      <c r="I165" s="173">
        <v>38.630000000000003</v>
      </c>
      <c r="J165" s="174">
        <f t="shared" si="2"/>
        <v>0</v>
      </c>
    </row>
    <row r="166" spans="1:10" customFormat="1" ht="24" customHeight="1">
      <c r="A166" s="169" t="s">
        <v>960</v>
      </c>
      <c r="B166" s="226" t="s">
        <v>961</v>
      </c>
      <c r="C166" s="169" t="s">
        <v>61</v>
      </c>
      <c r="D166" s="169" t="s">
        <v>962</v>
      </c>
      <c r="E166" s="227" t="s">
        <v>46</v>
      </c>
      <c r="F166" s="173">
        <v>50</v>
      </c>
      <c r="G166" s="173">
        <v>5.75</v>
      </c>
      <c r="H166" s="173">
        <v>7.26</v>
      </c>
      <c r="I166" s="173">
        <v>363</v>
      </c>
      <c r="J166" s="174">
        <f t="shared" si="2"/>
        <v>4.0000000000000002E-4</v>
      </c>
    </row>
    <row r="167" spans="1:10" customFormat="1" ht="24" customHeight="1">
      <c r="A167" s="169" t="s">
        <v>1087</v>
      </c>
      <c r="B167" s="226" t="s">
        <v>961</v>
      </c>
      <c r="C167" s="169" t="s">
        <v>61</v>
      </c>
      <c r="D167" s="169" t="s">
        <v>1088</v>
      </c>
      <c r="E167" s="227" t="s">
        <v>46</v>
      </c>
      <c r="F167" s="173">
        <v>4</v>
      </c>
      <c r="G167" s="173">
        <v>5.75</v>
      </c>
      <c r="H167" s="173">
        <v>7.26</v>
      </c>
      <c r="I167" s="173">
        <v>29.04</v>
      </c>
      <c r="J167" s="174">
        <f t="shared" si="2"/>
        <v>0</v>
      </c>
    </row>
    <row r="168" spans="1:10" customFormat="1" ht="24" customHeight="1">
      <c r="A168" s="169" t="s">
        <v>966</v>
      </c>
      <c r="B168" s="226" t="s">
        <v>967</v>
      </c>
      <c r="C168" s="169" t="s">
        <v>61</v>
      </c>
      <c r="D168" s="169" t="s">
        <v>968</v>
      </c>
      <c r="E168" s="227" t="s">
        <v>46</v>
      </c>
      <c r="F168" s="173">
        <v>4</v>
      </c>
      <c r="G168" s="173">
        <v>6.68</v>
      </c>
      <c r="H168" s="173">
        <v>8.44</v>
      </c>
      <c r="I168" s="173">
        <v>33.76</v>
      </c>
      <c r="J168" s="174">
        <f t="shared" si="2"/>
        <v>0</v>
      </c>
    </row>
    <row r="169" spans="1:10" customFormat="1" ht="21" customHeight="1">
      <c r="A169" s="169" t="s">
        <v>1089</v>
      </c>
      <c r="B169" s="226" t="s">
        <v>1090</v>
      </c>
      <c r="C169" s="169" t="s">
        <v>41</v>
      </c>
      <c r="D169" s="169" t="s">
        <v>1091</v>
      </c>
      <c r="E169" s="227" t="s">
        <v>46</v>
      </c>
      <c r="F169" s="173">
        <v>15</v>
      </c>
      <c r="G169" s="173">
        <v>18.11</v>
      </c>
      <c r="H169" s="173">
        <v>22.89</v>
      </c>
      <c r="I169" s="173">
        <v>343.35</v>
      </c>
      <c r="J169" s="174">
        <f t="shared" si="2"/>
        <v>4.0000000000000002E-4</v>
      </c>
    </row>
    <row r="170" spans="1:10" customFormat="1" ht="25.5" customHeight="1">
      <c r="A170" s="169" t="s">
        <v>1092</v>
      </c>
      <c r="B170" s="226" t="s">
        <v>1093</v>
      </c>
      <c r="C170" s="169" t="s">
        <v>41</v>
      </c>
      <c r="D170" s="169" t="s">
        <v>1094</v>
      </c>
      <c r="E170" s="227" t="s">
        <v>46</v>
      </c>
      <c r="F170" s="173">
        <v>1</v>
      </c>
      <c r="G170" s="173">
        <v>33.840000000000003</v>
      </c>
      <c r="H170" s="173">
        <v>42.77</v>
      </c>
      <c r="I170" s="173">
        <v>42.77</v>
      </c>
      <c r="J170" s="174">
        <f t="shared" si="2"/>
        <v>0</v>
      </c>
    </row>
    <row r="171" spans="1:10" ht="24" customHeight="1">
      <c r="A171" s="161" t="s">
        <v>661</v>
      </c>
      <c r="B171" s="161"/>
      <c r="C171" s="161"/>
      <c r="D171" s="161" t="s">
        <v>662</v>
      </c>
      <c r="E171" s="161"/>
      <c r="F171" s="171"/>
      <c r="G171" s="170"/>
      <c r="H171" s="170"/>
      <c r="I171" s="171">
        <v>3487.89</v>
      </c>
      <c r="J171" s="172">
        <f t="shared" si="2"/>
        <v>3.7000000000000002E-3</v>
      </c>
    </row>
    <row r="172" spans="1:10" ht="36" customHeight="1">
      <c r="A172" s="162" t="s">
        <v>663</v>
      </c>
      <c r="B172" s="163" t="s">
        <v>494</v>
      </c>
      <c r="C172" s="162" t="s">
        <v>41</v>
      </c>
      <c r="D172" s="162" t="s">
        <v>495</v>
      </c>
      <c r="E172" s="164" t="s">
        <v>11</v>
      </c>
      <c r="F172" s="173">
        <v>1</v>
      </c>
      <c r="G172" s="173">
        <v>3.87</v>
      </c>
      <c r="H172" s="173">
        <v>4.8899999999999997</v>
      </c>
      <c r="I172" s="173">
        <v>4.8899999999999997</v>
      </c>
      <c r="J172" s="174">
        <f t="shared" si="2"/>
        <v>0</v>
      </c>
    </row>
    <row r="173" spans="1:10" ht="36" customHeight="1">
      <c r="A173" s="162" t="s">
        <v>664</v>
      </c>
      <c r="B173" s="163" t="s">
        <v>509</v>
      </c>
      <c r="C173" s="162" t="s">
        <v>41</v>
      </c>
      <c r="D173" s="162" t="s">
        <v>510</v>
      </c>
      <c r="E173" s="164" t="s">
        <v>11</v>
      </c>
      <c r="F173" s="173">
        <v>430</v>
      </c>
      <c r="G173" s="173">
        <v>6.41</v>
      </c>
      <c r="H173" s="173">
        <v>8.1</v>
      </c>
      <c r="I173" s="173">
        <v>3483</v>
      </c>
      <c r="J173" s="174">
        <f t="shared" si="2"/>
        <v>3.7000000000000002E-3</v>
      </c>
    </row>
    <row r="174" spans="1:10" ht="24" customHeight="1">
      <c r="A174" s="161" t="s">
        <v>665</v>
      </c>
      <c r="B174" s="161"/>
      <c r="C174" s="161"/>
      <c r="D174" s="161" t="s">
        <v>666</v>
      </c>
      <c r="E174" s="161"/>
      <c r="F174" s="171"/>
      <c r="G174" s="170"/>
      <c r="H174" s="170"/>
      <c r="I174" s="171">
        <v>15398.92</v>
      </c>
      <c r="J174" s="172">
        <f t="shared" si="2"/>
        <v>1.6199999999999999E-2</v>
      </c>
    </row>
    <row r="175" spans="1:10" ht="36" customHeight="1">
      <c r="A175" s="162" t="s">
        <v>667</v>
      </c>
      <c r="B175" s="163" t="s">
        <v>668</v>
      </c>
      <c r="C175" s="162" t="s">
        <v>41</v>
      </c>
      <c r="D175" s="162" t="s">
        <v>669</v>
      </c>
      <c r="E175" s="164" t="s">
        <v>46</v>
      </c>
      <c r="F175" s="173">
        <v>1</v>
      </c>
      <c r="G175" s="173">
        <v>30.16</v>
      </c>
      <c r="H175" s="173">
        <v>38.119999999999997</v>
      </c>
      <c r="I175" s="173">
        <v>38.119999999999997</v>
      </c>
      <c r="J175" s="174">
        <f t="shared" si="2"/>
        <v>0</v>
      </c>
    </row>
    <row r="176" spans="1:10" ht="24" customHeight="1">
      <c r="A176" s="162" t="s">
        <v>670</v>
      </c>
      <c r="B176" s="163" t="s">
        <v>671</v>
      </c>
      <c r="C176" s="162" t="s">
        <v>59</v>
      </c>
      <c r="D176" s="162" t="s">
        <v>672</v>
      </c>
      <c r="E176" s="164" t="s">
        <v>105</v>
      </c>
      <c r="F176" s="173">
        <v>20</v>
      </c>
      <c r="G176" s="173">
        <v>473.37</v>
      </c>
      <c r="H176" s="173">
        <v>598.38</v>
      </c>
      <c r="I176" s="173">
        <v>11967.6</v>
      </c>
      <c r="J176" s="174">
        <f t="shared" si="2"/>
        <v>1.26E-2</v>
      </c>
    </row>
    <row r="177" spans="1:10" ht="24" customHeight="1">
      <c r="A177" s="162" t="s">
        <v>673</v>
      </c>
      <c r="B177" s="163" t="s">
        <v>674</v>
      </c>
      <c r="C177" s="162" t="s">
        <v>59</v>
      </c>
      <c r="D177" s="162" t="s">
        <v>675</v>
      </c>
      <c r="E177" s="164" t="s">
        <v>105</v>
      </c>
      <c r="F177" s="173">
        <v>20</v>
      </c>
      <c r="G177" s="173">
        <v>134.22</v>
      </c>
      <c r="H177" s="173">
        <v>169.66</v>
      </c>
      <c r="I177" s="173">
        <v>3393.2</v>
      </c>
      <c r="J177" s="174">
        <f t="shared" si="2"/>
        <v>3.5999999999999999E-3</v>
      </c>
    </row>
    <row r="178" spans="1:10" ht="24" customHeight="1">
      <c r="A178" s="161" t="s">
        <v>676</v>
      </c>
      <c r="B178" s="161"/>
      <c r="C178" s="161"/>
      <c r="D178" s="161" t="s">
        <v>677</v>
      </c>
      <c r="E178" s="161"/>
      <c r="F178" s="171"/>
      <c r="G178" s="170"/>
      <c r="H178" s="170"/>
      <c r="I178" s="171">
        <v>16790.05</v>
      </c>
      <c r="J178" s="172">
        <f t="shared" si="2"/>
        <v>1.77E-2</v>
      </c>
    </row>
    <row r="179" spans="1:10" ht="24" customHeight="1">
      <c r="A179" s="162" t="s">
        <v>678</v>
      </c>
      <c r="B179" s="163" t="s">
        <v>679</v>
      </c>
      <c r="C179" s="162" t="s">
        <v>41</v>
      </c>
      <c r="D179" s="162" t="s">
        <v>680</v>
      </c>
      <c r="E179" s="164" t="s">
        <v>46</v>
      </c>
      <c r="F179" s="173">
        <v>6</v>
      </c>
      <c r="G179" s="173">
        <v>69.56</v>
      </c>
      <c r="H179" s="173">
        <v>87.93</v>
      </c>
      <c r="I179" s="173">
        <v>527.58000000000004</v>
      </c>
      <c r="J179" s="174">
        <f t="shared" si="2"/>
        <v>5.9999999999999995E-4</v>
      </c>
    </row>
    <row r="180" spans="1:10" ht="24" customHeight="1">
      <c r="A180" s="162" t="s">
        <v>681</v>
      </c>
      <c r="B180" s="163" t="s">
        <v>682</v>
      </c>
      <c r="C180" s="162" t="s">
        <v>59</v>
      </c>
      <c r="D180" s="162" t="s">
        <v>683</v>
      </c>
      <c r="E180" s="164" t="s">
        <v>105</v>
      </c>
      <c r="F180" s="173">
        <v>1</v>
      </c>
      <c r="G180" s="173">
        <v>295.01</v>
      </c>
      <c r="H180" s="173">
        <v>372.92</v>
      </c>
      <c r="I180" s="173">
        <v>372.92</v>
      </c>
      <c r="J180" s="174">
        <f t="shared" si="2"/>
        <v>4.0000000000000002E-4</v>
      </c>
    </row>
    <row r="181" spans="1:10" ht="24" customHeight="1">
      <c r="A181" s="162" t="s">
        <v>684</v>
      </c>
      <c r="B181" s="163" t="s">
        <v>685</v>
      </c>
      <c r="C181" s="162" t="s">
        <v>41</v>
      </c>
      <c r="D181" s="162" t="s">
        <v>686</v>
      </c>
      <c r="E181" s="164" t="s">
        <v>11</v>
      </c>
      <c r="F181" s="173">
        <v>21</v>
      </c>
      <c r="G181" s="173">
        <v>56.77</v>
      </c>
      <c r="H181" s="173">
        <v>71.760000000000005</v>
      </c>
      <c r="I181" s="173">
        <v>1506.96</v>
      </c>
      <c r="J181" s="174">
        <f t="shared" si="2"/>
        <v>1.6000000000000001E-3</v>
      </c>
    </row>
    <row r="182" spans="1:10" ht="24" customHeight="1">
      <c r="A182" s="162" t="s">
        <v>687</v>
      </c>
      <c r="B182" s="163" t="s">
        <v>688</v>
      </c>
      <c r="C182" s="162" t="s">
        <v>41</v>
      </c>
      <c r="D182" s="162" t="s">
        <v>689</v>
      </c>
      <c r="E182" s="164" t="s">
        <v>11</v>
      </c>
      <c r="F182" s="173">
        <v>120</v>
      </c>
      <c r="G182" s="173">
        <v>74.650000000000006</v>
      </c>
      <c r="H182" s="173">
        <v>94.36</v>
      </c>
      <c r="I182" s="173">
        <v>11323.2</v>
      </c>
      <c r="J182" s="174">
        <f t="shared" si="2"/>
        <v>1.1900000000000001E-2</v>
      </c>
    </row>
    <row r="183" spans="1:10" ht="24" customHeight="1">
      <c r="A183" s="162" t="s">
        <v>690</v>
      </c>
      <c r="B183" s="163" t="s">
        <v>691</v>
      </c>
      <c r="C183" s="162" t="s">
        <v>41</v>
      </c>
      <c r="D183" s="162" t="s">
        <v>692</v>
      </c>
      <c r="E183" s="164" t="s">
        <v>11</v>
      </c>
      <c r="F183" s="173">
        <v>11.4</v>
      </c>
      <c r="G183" s="173">
        <v>16.7</v>
      </c>
      <c r="H183" s="173">
        <v>21.11</v>
      </c>
      <c r="I183" s="173">
        <v>240.65</v>
      </c>
      <c r="J183" s="174">
        <f t="shared" si="2"/>
        <v>2.9999999999999997E-4</v>
      </c>
    </row>
    <row r="184" spans="1:10" ht="24" customHeight="1">
      <c r="A184" s="162" t="s">
        <v>693</v>
      </c>
      <c r="B184" s="163" t="s">
        <v>362</v>
      </c>
      <c r="C184" s="162" t="s">
        <v>41</v>
      </c>
      <c r="D184" s="162" t="s">
        <v>363</v>
      </c>
      <c r="E184" s="164" t="s">
        <v>53</v>
      </c>
      <c r="F184" s="173">
        <v>18</v>
      </c>
      <c r="G184" s="173">
        <v>61.59</v>
      </c>
      <c r="H184" s="173">
        <v>77.849999999999994</v>
      </c>
      <c r="I184" s="173">
        <v>1401.3</v>
      </c>
      <c r="J184" s="174">
        <f t="shared" si="2"/>
        <v>1.5E-3</v>
      </c>
    </row>
    <row r="185" spans="1:10" ht="24" customHeight="1">
      <c r="A185" s="162" t="s">
        <v>694</v>
      </c>
      <c r="B185" s="163" t="s">
        <v>540</v>
      </c>
      <c r="C185" s="162" t="s">
        <v>41</v>
      </c>
      <c r="D185" s="162" t="s">
        <v>695</v>
      </c>
      <c r="E185" s="164" t="s">
        <v>53</v>
      </c>
      <c r="F185" s="173">
        <v>18</v>
      </c>
      <c r="G185" s="173">
        <v>28.81</v>
      </c>
      <c r="H185" s="173">
        <v>36.409999999999997</v>
      </c>
      <c r="I185" s="173">
        <v>655.38</v>
      </c>
      <c r="J185" s="174">
        <f t="shared" si="2"/>
        <v>6.9999999999999999E-4</v>
      </c>
    </row>
    <row r="186" spans="1:10" ht="24" customHeight="1">
      <c r="A186" s="162" t="s">
        <v>696</v>
      </c>
      <c r="B186" s="163" t="s">
        <v>697</v>
      </c>
      <c r="C186" s="162" t="s">
        <v>41</v>
      </c>
      <c r="D186" s="162" t="s">
        <v>698</v>
      </c>
      <c r="E186" s="164" t="s">
        <v>46</v>
      </c>
      <c r="F186" s="173">
        <v>6</v>
      </c>
      <c r="G186" s="173">
        <v>56.73</v>
      </c>
      <c r="H186" s="173">
        <v>71.709999999999994</v>
      </c>
      <c r="I186" s="173">
        <v>430.26</v>
      </c>
      <c r="J186" s="174">
        <f t="shared" si="2"/>
        <v>5.0000000000000001E-4</v>
      </c>
    </row>
    <row r="187" spans="1:10" ht="24" customHeight="1">
      <c r="A187" s="162" t="s">
        <v>699</v>
      </c>
      <c r="B187" s="163" t="s">
        <v>700</v>
      </c>
      <c r="C187" s="162" t="s">
        <v>61</v>
      </c>
      <c r="D187" s="162" t="s">
        <v>701</v>
      </c>
      <c r="E187" s="164" t="s">
        <v>46</v>
      </c>
      <c r="F187" s="173">
        <v>6</v>
      </c>
      <c r="G187" s="173">
        <v>11.29</v>
      </c>
      <c r="H187" s="173">
        <v>14.27</v>
      </c>
      <c r="I187" s="173">
        <v>85.62</v>
      </c>
      <c r="J187" s="174">
        <f t="shared" si="2"/>
        <v>1E-4</v>
      </c>
    </row>
    <row r="188" spans="1:10" ht="24" customHeight="1">
      <c r="A188" s="162" t="s">
        <v>702</v>
      </c>
      <c r="B188" s="163" t="s">
        <v>703</v>
      </c>
      <c r="C188" s="162" t="s">
        <v>59</v>
      </c>
      <c r="D188" s="162" t="s">
        <v>704</v>
      </c>
      <c r="E188" s="164" t="s">
        <v>105</v>
      </c>
      <c r="F188" s="173">
        <v>6</v>
      </c>
      <c r="G188" s="173">
        <v>24.18</v>
      </c>
      <c r="H188" s="173">
        <v>26.76</v>
      </c>
      <c r="I188" s="173">
        <v>160.56</v>
      </c>
      <c r="J188" s="174">
        <f t="shared" si="2"/>
        <v>2.0000000000000001E-4</v>
      </c>
    </row>
    <row r="189" spans="1:10" ht="24" customHeight="1">
      <c r="A189" s="162" t="s">
        <v>705</v>
      </c>
      <c r="B189" s="163" t="s">
        <v>700</v>
      </c>
      <c r="C189" s="162" t="s">
        <v>61</v>
      </c>
      <c r="D189" s="162" t="s">
        <v>701</v>
      </c>
      <c r="E189" s="164" t="s">
        <v>46</v>
      </c>
      <c r="F189" s="173">
        <v>6</v>
      </c>
      <c r="G189" s="173">
        <v>11.29</v>
      </c>
      <c r="H189" s="173">
        <v>14.27</v>
      </c>
      <c r="I189" s="173">
        <v>85.62</v>
      </c>
      <c r="J189" s="174">
        <f t="shared" si="2"/>
        <v>1E-4</v>
      </c>
    </row>
    <row r="190" spans="1:10" ht="24" customHeight="1">
      <c r="A190" s="161" t="s">
        <v>81</v>
      </c>
      <c r="B190" s="161"/>
      <c r="C190" s="161"/>
      <c r="D190" s="161" t="s">
        <v>288</v>
      </c>
      <c r="E190" s="161"/>
      <c r="F190" s="171"/>
      <c r="G190" s="170"/>
      <c r="H190" s="170"/>
      <c r="I190" s="171">
        <v>39249.599999999999</v>
      </c>
      <c r="J190" s="172">
        <f t="shared" si="2"/>
        <v>4.1300000000000003E-2</v>
      </c>
    </row>
    <row r="191" spans="1:10" ht="24" customHeight="1">
      <c r="A191" s="162" t="s">
        <v>82</v>
      </c>
      <c r="B191" s="163" t="s">
        <v>362</v>
      </c>
      <c r="C191" s="162" t="s">
        <v>41</v>
      </c>
      <c r="D191" s="162" t="s">
        <v>363</v>
      </c>
      <c r="E191" s="164" t="s">
        <v>53</v>
      </c>
      <c r="F191" s="173">
        <v>2.48</v>
      </c>
      <c r="G191" s="173">
        <v>61.59</v>
      </c>
      <c r="H191" s="173">
        <v>77.849999999999994</v>
      </c>
      <c r="I191" s="173">
        <v>193.06</v>
      </c>
      <c r="J191" s="174">
        <f t="shared" si="2"/>
        <v>2.0000000000000001E-4</v>
      </c>
    </row>
    <row r="192" spans="1:10" ht="60" customHeight="1">
      <c r="A192" s="162" t="s">
        <v>83</v>
      </c>
      <c r="B192" s="163" t="s">
        <v>706</v>
      </c>
      <c r="C192" s="162" t="s">
        <v>41</v>
      </c>
      <c r="D192" s="162" t="s">
        <v>707</v>
      </c>
      <c r="E192" s="164" t="s">
        <v>11</v>
      </c>
      <c r="F192" s="173">
        <v>8.1</v>
      </c>
      <c r="G192" s="173">
        <v>48.46</v>
      </c>
      <c r="H192" s="173">
        <v>61.25</v>
      </c>
      <c r="I192" s="173">
        <v>496.12</v>
      </c>
      <c r="J192" s="174">
        <f t="shared" si="2"/>
        <v>5.0000000000000001E-4</v>
      </c>
    </row>
    <row r="193" spans="1:10" ht="60" customHeight="1">
      <c r="A193" s="162" t="s">
        <v>84</v>
      </c>
      <c r="B193" s="163" t="s">
        <v>708</v>
      </c>
      <c r="C193" s="162" t="s">
        <v>41</v>
      </c>
      <c r="D193" s="162" t="s">
        <v>709</v>
      </c>
      <c r="E193" s="164" t="s">
        <v>11</v>
      </c>
      <c r="F193" s="173">
        <v>102.33</v>
      </c>
      <c r="G193" s="173">
        <v>45.35</v>
      </c>
      <c r="H193" s="173">
        <v>57.32</v>
      </c>
      <c r="I193" s="173">
        <v>5865.55</v>
      </c>
      <c r="J193" s="174">
        <f t="shared" si="2"/>
        <v>6.1999999999999998E-3</v>
      </c>
    </row>
    <row r="194" spans="1:10" ht="36" customHeight="1">
      <c r="A194" s="162" t="s">
        <v>85</v>
      </c>
      <c r="B194" s="163">
        <v>92393</v>
      </c>
      <c r="C194" s="162" t="s">
        <v>41</v>
      </c>
      <c r="D194" s="169" t="s">
        <v>749</v>
      </c>
      <c r="E194" s="164" t="s">
        <v>42</v>
      </c>
      <c r="F194" s="173">
        <v>443.08</v>
      </c>
      <c r="G194" s="173">
        <v>58.38</v>
      </c>
      <c r="H194" s="173">
        <v>73.790000000000006</v>
      </c>
      <c r="I194" s="173">
        <v>32694.87</v>
      </c>
      <c r="J194" s="174">
        <f t="shared" si="2"/>
        <v>3.44E-2</v>
      </c>
    </row>
    <row r="195" spans="1:10" ht="24" customHeight="1">
      <c r="A195" s="161" t="s">
        <v>86</v>
      </c>
      <c r="B195" s="161"/>
      <c r="C195" s="161"/>
      <c r="D195" s="161" t="s">
        <v>710</v>
      </c>
      <c r="E195" s="161"/>
      <c r="F195" s="171"/>
      <c r="G195" s="170"/>
      <c r="H195" s="170"/>
      <c r="I195" s="171">
        <v>48827.839999999997</v>
      </c>
      <c r="J195" s="172">
        <f t="shared" si="2"/>
        <v>5.1400000000000001E-2</v>
      </c>
    </row>
    <row r="196" spans="1:10" ht="24" customHeight="1">
      <c r="A196" s="162" t="s">
        <v>87</v>
      </c>
      <c r="B196" s="163" t="s">
        <v>711</v>
      </c>
      <c r="C196" s="162" t="s">
        <v>59</v>
      </c>
      <c r="D196" s="162" t="s">
        <v>712</v>
      </c>
      <c r="E196" s="164" t="s">
        <v>713</v>
      </c>
      <c r="F196" s="173">
        <v>2</v>
      </c>
      <c r="G196" s="173">
        <v>971.21</v>
      </c>
      <c r="H196" s="173">
        <v>1227.7</v>
      </c>
      <c r="I196" s="173">
        <v>2455.4</v>
      </c>
      <c r="J196" s="174">
        <f t="shared" si="2"/>
        <v>2.5999999999999999E-3</v>
      </c>
    </row>
    <row r="197" spans="1:10" ht="24" customHeight="1">
      <c r="A197" s="162" t="s">
        <v>90</v>
      </c>
      <c r="B197" s="163" t="s">
        <v>714</v>
      </c>
      <c r="C197" s="162" t="s">
        <v>59</v>
      </c>
      <c r="D197" s="162" t="s">
        <v>715</v>
      </c>
      <c r="E197" s="164" t="s">
        <v>105</v>
      </c>
      <c r="F197" s="173">
        <v>2</v>
      </c>
      <c r="G197" s="173">
        <v>238.6</v>
      </c>
      <c r="H197" s="173">
        <v>301.61</v>
      </c>
      <c r="I197" s="173">
        <v>603.22</v>
      </c>
      <c r="J197" s="174">
        <f t="shared" ref="J197:J210" si="3">I197 / 950678.92</f>
        <v>5.9999999999999995E-4</v>
      </c>
    </row>
    <row r="198" spans="1:10" ht="48" customHeight="1">
      <c r="A198" s="165" t="s">
        <v>91</v>
      </c>
      <c r="B198" s="166" t="s">
        <v>716</v>
      </c>
      <c r="C198" s="165" t="s">
        <v>61</v>
      </c>
      <c r="D198" s="165" t="s">
        <v>717</v>
      </c>
      <c r="E198" s="167" t="s">
        <v>718</v>
      </c>
      <c r="F198" s="175">
        <v>1</v>
      </c>
      <c r="G198" s="175">
        <v>2950</v>
      </c>
      <c r="H198" s="175">
        <v>3287.18</v>
      </c>
      <c r="I198" s="175">
        <v>3287.18</v>
      </c>
      <c r="J198" s="176">
        <f t="shared" si="3"/>
        <v>3.5000000000000001E-3</v>
      </c>
    </row>
    <row r="199" spans="1:10" ht="36" customHeight="1">
      <c r="A199" s="162" t="s">
        <v>94</v>
      </c>
      <c r="B199" s="163" t="s">
        <v>719</v>
      </c>
      <c r="C199" s="162" t="s">
        <v>59</v>
      </c>
      <c r="D199" s="162" t="s">
        <v>720</v>
      </c>
      <c r="E199" s="164" t="s">
        <v>105</v>
      </c>
      <c r="F199" s="173">
        <v>1</v>
      </c>
      <c r="G199" s="173">
        <v>2504.2600000000002</v>
      </c>
      <c r="H199" s="173">
        <v>3165.63</v>
      </c>
      <c r="I199" s="173">
        <v>3165.63</v>
      </c>
      <c r="J199" s="174">
        <f t="shared" si="3"/>
        <v>3.3E-3</v>
      </c>
    </row>
    <row r="200" spans="1:10" ht="24" customHeight="1">
      <c r="A200" s="165" t="s">
        <v>95</v>
      </c>
      <c r="B200" s="166" t="s">
        <v>721</v>
      </c>
      <c r="C200" s="165" t="s">
        <v>55</v>
      </c>
      <c r="D200" s="165" t="s">
        <v>722</v>
      </c>
      <c r="E200" s="167" t="s">
        <v>42</v>
      </c>
      <c r="F200" s="175">
        <v>374.8</v>
      </c>
      <c r="G200" s="175">
        <v>3.09</v>
      </c>
      <c r="H200" s="175">
        <v>3.44</v>
      </c>
      <c r="I200" s="175">
        <v>1289.31</v>
      </c>
      <c r="J200" s="176">
        <f t="shared" si="3"/>
        <v>1.4E-3</v>
      </c>
    </row>
    <row r="201" spans="1:10" ht="24" customHeight="1">
      <c r="A201" s="162" t="s">
        <v>723</v>
      </c>
      <c r="B201" s="163" t="s">
        <v>308</v>
      </c>
      <c r="C201" s="162" t="s">
        <v>41</v>
      </c>
      <c r="D201" s="162" t="s">
        <v>724</v>
      </c>
      <c r="E201" s="164" t="s">
        <v>42</v>
      </c>
      <c r="F201" s="173">
        <v>162.54</v>
      </c>
      <c r="G201" s="173">
        <v>1.4</v>
      </c>
      <c r="H201" s="173">
        <v>1.76</v>
      </c>
      <c r="I201" s="173">
        <v>286.07</v>
      </c>
      <c r="J201" s="174">
        <f t="shared" si="3"/>
        <v>2.9999999999999997E-4</v>
      </c>
    </row>
    <row r="202" spans="1:10" ht="36" customHeight="1">
      <c r="A202" s="162" t="s">
        <v>725</v>
      </c>
      <c r="B202" s="163" t="s">
        <v>726</v>
      </c>
      <c r="C202" s="162" t="s">
        <v>59</v>
      </c>
      <c r="D202" s="162" t="s">
        <v>727</v>
      </c>
      <c r="E202" s="164" t="s">
        <v>728</v>
      </c>
      <c r="F202" s="173">
        <v>1</v>
      </c>
      <c r="G202" s="173">
        <v>1848.86</v>
      </c>
      <c r="H202" s="173">
        <v>2337.14</v>
      </c>
      <c r="I202" s="173">
        <v>2337.14</v>
      </c>
      <c r="J202" s="174">
        <f t="shared" si="3"/>
        <v>2.5000000000000001E-3</v>
      </c>
    </row>
    <row r="203" spans="1:10" ht="36" customHeight="1">
      <c r="A203" s="162" t="s">
        <v>729</v>
      </c>
      <c r="B203" s="163" t="s">
        <v>730</v>
      </c>
      <c r="C203" s="162" t="s">
        <v>59</v>
      </c>
      <c r="D203" s="162" t="s">
        <v>731</v>
      </c>
      <c r="E203" s="164" t="s">
        <v>728</v>
      </c>
      <c r="F203" s="173">
        <v>2</v>
      </c>
      <c r="G203" s="173">
        <v>1048.8599999999999</v>
      </c>
      <c r="H203" s="173">
        <v>1325.86</v>
      </c>
      <c r="I203" s="173">
        <v>2651.72</v>
      </c>
      <c r="J203" s="174">
        <f t="shared" si="3"/>
        <v>2.8E-3</v>
      </c>
    </row>
    <row r="204" spans="1:10" ht="24" customHeight="1">
      <c r="A204" s="162" t="s">
        <v>732</v>
      </c>
      <c r="B204" s="163" t="s">
        <v>733</v>
      </c>
      <c r="C204" s="162" t="s">
        <v>59</v>
      </c>
      <c r="D204" s="162" t="s">
        <v>734</v>
      </c>
      <c r="E204" s="164" t="s">
        <v>105</v>
      </c>
      <c r="F204" s="173">
        <v>1</v>
      </c>
      <c r="G204" s="173">
        <v>2642.95</v>
      </c>
      <c r="H204" s="173">
        <v>3340.95</v>
      </c>
      <c r="I204" s="173">
        <v>3340.95</v>
      </c>
      <c r="J204" s="174">
        <f t="shared" si="3"/>
        <v>3.5000000000000001E-3</v>
      </c>
    </row>
    <row r="205" spans="1:10" ht="36" customHeight="1">
      <c r="A205" s="162" t="s">
        <v>735</v>
      </c>
      <c r="B205" s="163" t="s">
        <v>736</v>
      </c>
      <c r="C205" s="162" t="s">
        <v>59</v>
      </c>
      <c r="D205" s="162" t="s">
        <v>737</v>
      </c>
      <c r="E205" s="164" t="s">
        <v>728</v>
      </c>
      <c r="F205" s="173">
        <v>1</v>
      </c>
      <c r="G205" s="173">
        <v>2045.11</v>
      </c>
      <c r="H205" s="173">
        <v>2585.2199999999998</v>
      </c>
      <c r="I205" s="173">
        <v>2585.2199999999998</v>
      </c>
      <c r="J205" s="174">
        <f t="shared" si="3"/>
        <v>2.7000000000000001E-3</v>
      </c>
    </row>
    <row r="206" spans="1:10" ht="24" customHeight="1">
      <c r="A206" s="162" t="s">
        <v>738</v>
      </c>
      <c r="B206" s="163" t="s">
        <v>739</v>
      </c>
      <c r="C206" s="162" t="s">
        <v>59</v>
      </c>
      <c r="D206" s="162" t="s">
        <v>740</v>
      </c>
      <c r="E206" s="164" t="s">
        <v>105</v>
      </c>
      <c r="F206" s="173">
        <v>4</v>
      </c>
      <c r="G206" s="173">
        <v>783.36</v>
      </c>
      <c r="H206" s="173">
        <v>990.24</v>
      </c>
      <c r="I206" s="173">
        <v>3960.96</v>
      </c>
      <c r="J206" s="174">
        <f t="shared" si="3"/>
        <v>4.1999999999999997E-3</v>
      </c>
    </row>
    <row r="207" spans="1:10" ht="24" customHeight="1">
      <c r="A207" s="162" t="s">
        <v>741</v>
      </c>
      <c r="B207" s="163" t="s">
        <v>742</v>
      </c>
      <c r="C207" s="162" t="s">
        <v>41</v>
      </c>
      <c r="D207" s="162" t="s">
        <v>743</v>
      </c>
      <c r="E207" s="164" t="s">
        <v>42</v>
      </c>
      <c r="F207" s="173">
        <v>651.20000000000005</v>
      </c>
      <c r="G207" s="173">
        <v>13.15</v>
      </c>
      <c r="H207" s="173">
        <v>16.62</v>
      </c>
      <c r="I207" s="173">
        <v>10822.94</v>
      </c>
      <c r="J207" s="174">
        <f t="shared" si="3"/>
        <v>1.14E-2</v>
      </c>
    </row>
    <row r="208" spans="1:10" ht="24" customHeight="1">
      <c r="A208" s="162" t="s">
        <v>744</v>
      </c>
      <c r="B208" s="163" t="s">
        <v>745</v>
      </c>
      <c r="C208" s="162" t="s">
        <v>41</v>
      </c>
      <c r="D208" s="162" t="s">
        <v>746</v>
      </c>
      <c r="E208" s="164" t="s">
        <v>42</v>
      </c>
      <c r="F208" s="173">
        <v>4.5999999999999996</v>
      </c>
      <c r="G208" s="173">
        <v>438.08</v>
      </c>
      <c r="H208" s="173">
        <v>553.77</v>
      </c>
      <c r="I208" s="173">
        <v>2547.34</v>
      </c>
      <c r="J208" s="174">
        <f t="shared" si="3"/>
        <v>2.7000000000000001E-3</v>
      </c>
    </row>
    <row r="209" spans="1:10" ht="24" customHeight="1">
      <c r="A209" s="162" t="s">
        <v>747</v>
      </c>
      <c r="B209" s="163" t="s">
        <v>106</v>
      </c>
      <c r="C209" s="162" t="s">
        <v>41</v>
      </c>
      <c r="D209" s="162" t="s">
        <v>107</v>
      </c>
      <c r="E209" s="164" t="s">
        <v>42</v>
      </c>
      <c r="F209" s="173">
        <v>2233.04</v>
      </c>
      <c r="G209" s="173">
        <v>2.54</v>
      </c>
      <c r="H209" s="173">
        <v>3.21</v>
      </c>
      <c r="I209" s="173">
        <v>7168.05</v>
      </c>
      <c r="J209" s="174">
        <f t="shared" si="3"/>
        <v>7.4999999999999997E-3</v>
      </c>
    </row>
    <row r="210" spans="1:10" ht="24" customHeight="1">
      <c r="A210" s="162" t="s">
        <v>1022</v>
      </c>
      <c r="B210" s="163" t="s">
        <v>86</v>
      </c>
      <c r="C210" s="162" t="s">
        <v>59</v>
      </c>
      <c r="D210" s="162" t="s">
        <v>1023</v>
      </c>
      <c r="E210" s="164" t="s">
        <v>105</v>
      </c>
      <c r="F210" s="173">
        <v>1</v>
      </c>
      <c r="G210" s="173">
        <v>1840.61</v>
      </c>
      <c r="H210" s="173">
        <v>2326.71</v>
      </c>
      <c r="I210" s="173">
        <v>2326.71</v>
      </c>
      <c r="J210" s="174">
        <f t="shared" si="3"/>
        <v>2.3999999999999998E-3</v>
      </c>
    </row>
    <row r="211" spans="1:10" ht="14.25">
      <c r="A211" s="237"/>
      <c r="B211" s="237"/>
      <c r="C211" s="237"/>
      <c r="D211" s="30"/>
      <c r="E211" s="148"/>
      <c r="F211" s="247" t="s">
        <v>108</v>
      </c>
      <c r="G211" s="247"/>
      <c r="H211" s="248">
        <v>752656.97</v>
      </c>
      <c r="I211" s="248"/>
      <c r="J211" s="248"/>
    </row>
    <row r="212" spans="1:10" ht="14.25">
      <c r="A212" s="237"/>
      <c r="B212" s="237"/>
      <c r="C212" s="237"/>
      <c r="D212" s="30"/>
      <c r="E212" s="148"/>
      <c r="F212" s="238" t="s">
        <v>109</v>
      </c>
      <c r="G212" s="238"/>
      <c r="H212" s="239">
        <v>198021.95</v>
      </c>
      <c r="I212" s="239"/>
      <c r="J212" s="239"/>
    </row>
    <row r="213" spans="1:10" ht="14.25">
      <c r="A213" s="237"/>
      <c r="B213" s="237"/>
      <c r="C213" s="237"/>
      <c r="D213" s="30"/>
      <c r="E213" s="148"/>
      <c r="F213" s="243" t="s">
        <v>110</v>
      </c>
      <c r="G213" s="243"/>
      <c r="H213" s="244">
        <v>950678.92</v>
      </c>
      <c r="I213" s="244"/>
      <c r="J213" s="244"/>
    </row>
    <row r="214" spans="1:10">
      <c r="C214" s="178"/>
      <c r="D214" s="240" t="s">
        <v>1096</v>
      </c>
      <c r="E214" s="240"/>
      <c r="F214" s="240"/>
      <c r="G214" s="240"/>
      <c r="H214" s="240"/>
      <c r="I214" s="240"/>
      <c r="J214" s="240"/>
    </row>
  </sheetData>
  <mergeCells count="19">
    <mergeCell ref="A211:C211"/>
    <mergeCell ref="F211:G211"/>
    <mergeCell ref="H211:J211"/>
    <mergeCell ref="A212:C212"/>
    <mergeCell ref="F212:G212"/>
    <mergeCell ref="H212:J212"/>
    <mergeCell ref="D214:J214"/>
    <mergeCell ref="A1:D1"/>
    <mergeCell ref="E1:F1"/>
    <mergeCell ref="G1:H1"/>
    <mergeCell ref="I1:J1"/>
    <mergeCell ref="A2:D2"/>
    <mergeCell ref="E2:F2"/>
    <mergeCell ref="G2:H2"/>
    <mergeCell ref="I2:J2"/>
    <mergeCell ref="A213:C213"/>
    <mergeCell ref="F213:G213"/>
    <mergeCell ref="H213:J213"/>
    <mergeCell ref="A3:J3"/>
  </mergeCells>
  <phoneticPr fontId="45" type="noConversion"/>
  <pageMargins left="0.51181102362204722" right="0.51181102362204722" top="1.1811023622047245" bottom="0.39370078740157483" header="0.11811023622047245" footer="0.31496062992125984"/>
  <pageSetup paperSize="9" scale="74" fitToHeight="0" orientation="landscape" r:id="rId1"/>
  <headerFooter>
    <oddHeader>&amp;L &amp;C &amp;G</oddHeader>
    <oddFooter>&amp;L &amp;C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41EF3-7548-4401-A92C-8BC5A7A628DF}">
  <sheetPr>
    <tabColor rgb="FF00B0F0"/>
  </sheetPr>
  <dimension ref="A1:IV782"/>
  <sheetViews>
    <sheetView showGridLines="0" showZeros="0" view="pageBreakPreview" zoomScaleNormal="100" zoomScaleSheetLayoutView="100" workbookViewId="0">
      <selection activeCell="F9" sqref="F9"/>
    </sheetView>
  </sheetViews>
  <sheetFormatPr defaultRowHeight="15"/>
  <cols>
    <col min="1" max="1" width="26.5703125" style="47" bestFit="1" customWidth="1"/>
    <col min="2" max="2" width="19.7109375" style="48" customWidth="1"/>
    <col min="3" max="3" width="16.85546875" style="48" customWidth="1"/>
    <col min="4" max="4" width="16.85546875" style="36" customWidth="1"/>
    <col min="5" max="5" width="13.85546875" style="36" customWidth="1"/>
    <col min="6" max="6" width="14" style="36" customWidth="1"/>
    <col min="7" max="7" width="13.85546875" style="37" customWidth="1"/>
    <col min="8" max="8" width="12" style="37" customWidth="1"/>
    <col min="9" max="9" width="9.42578125" style="37" customWidth="1"/>
    <col min="10" max="10" width="10.5703125" style="4" customWidth="1"/>
    <col min="11" max="11" width="17.28515625" style="4" customWidth="1"/>
    <col min="12" max="12" width="8.7109375" style="4" customWidth="1"/>
    <col min="13" max="13" width="8.7109375" style="5" customWidth="1"/>
    <col min="14" max="15" width="8.7109375" style="4" customWidth="1"/>
    <col min="16" max="255" width="8.85546875" style="4"/>
    <col min="256" max="256" width="26.5703125" style="4" bestFit="1" customWidth="1"/>
    <col min="257" max="257" width="19.7109375" style="4" customWidth="1"/>
    <col min="258" max="258" width="16.85546875" style="4" customWidth="1"/>
    <col min="259" max="259" width="28.28515625" style="4" customWidth="1"/>
    <col min="260" max="260" width="11.5703125" style="4" customWidth="1"/>
    <col min="261" max="261" width="14" style="4" customWidth="1"/>
    <col min="262" max="262" width="13.85546875" style="4" customWidth="1"/>
    <col min="263" max="263" width="12" style="4" customWidth="1"/>
    <col min="264" max="264" width="7" style="4" customWidth="1"/>
    <col min="265" max="265" width="16.5703125" style="4" customWidth="1"/>
    <col min="266" max="266" width="10.5703125" style="4" customWidth="1"/>
    <col min="267" max="271" width="8.7109375" style="4" customWidth="1"/>
    <col min="272" max="511" width="8.85546875" style="4"/>
    <col min="512" max="512" width="26.5703125" style="4" bestFit="1" customWidth="1"/>
    <col min="513" max="513" width="19.7109375" style="4" customWidth="1"/>
    <col min="514" max="514" width="16.85546875" style="4" customWidth="1"/>
    <col min="515" max="515" width="28.28515625" style="4" customWidth="1"/>
    <col min="516" max="516" width="11.5703125" style="4" customWidth="1"/>
    <col min="517" max="517" width="14" style="4" customWidth="1"/>
    <col min="518" max="518" width="13.85546875" style="4" customWidth="1"/>
    <col min="519" max="519" width="12" style="4" customWidth="1"/>
    <col min="520" max="520" width="7" style="4" customWidth="1"/>
    <col min="521" max="521" width="16.5703125" style="4" customWidth="1"/>
    <col min="522" max="522" width="10.5703125" style="4" customWidth="1"/>
    <col min="523" max="527" width="8.7109375" style="4" customWidth="1"/>
    <col min="528" max="767" width="8.85546875" style="4"/>
    <col min="768" max="768" width="26.5703125" style="4" bestFit="1" customWidth="1"/>
    <col min="769" max="769" width="19.7109375" style="4" customWidth="1"/>
    <col min="770" max="770" width="16.85546875" style="4" customWidth="1"/>
    <col min="771" max="771" width="28.28515625" style="4" customWidth="1"/>
    <col min="772" max="772" width="11.5703125" style="4" customWidth="1"/>
    <col min="773" max="773" width="14" style="4" customWidth="1"/>
    <col min="774" max="774" width="13.85546875" style="4" customWidth="1"/>
    <col min="775" max="775" width="12" style="4" customWidth="1"/>
    <col min="776" max="776" width="7" style="4" customWidth="1"/>
    <col min="777" max="777" width="16.5703125" style="4" customWidth="1"/>
    <col min="778" max="778" width="10.5703125" style="4" customWidth="1"/>
    <col min="779" max="783" width="8.7109375" style="4" customWidth="1"/>
    <col min="784" max="1023" width="8.85546875" style="4"/>
    <col min="1024" max="1024" width="26.5703125" style="4" bestFit="1" customWidth="1"/>
    <col min="1025" max="1025" width="19.7109375" style="4" customWidth="1"/>
    <col min="1026" max="1026" width="16.85546875" style="4" customWidth="1"/>
    <col min="1027" max="1027" width="28.28515625" style="4" customWidth="1"/>
    <col min="1028" max="1028" width="11.5703125" style="4" customWidth="1"/>
    <col min="1029" max="1029" width="14" style="4" customWidth="1"/>
    <col min="1030" max="1030" width="13.85546875" style="4" customWidth="1"/>
    <col min="1031" max="1031" width="12" style="4" customWidth="1"/>
    <col min="1032" max="1032" width="7" style="4" customWidth="1"/>
    <col min="1033" max="1033" width="16.5703125" style="4" customWidth="1"/>
    <col min="1034" max="1034" width="10.5703125" style="4" customWidth="1"/>
    <col min="1035" max="1039" width="8.7109375" style="4" customWidth="1"/>
    <col min="1040" max="1279" width="8.85546875" style="4"/>
    <col min="1280" max="1280" width="26.5703125" style="4" bestFit="1" customWidth="1"/>
    <col min="1281" max="1281" width="19.7109375" style="4" customWidth="1"/>
    <col min="1282" max="1282" width="16.85546875" style="4" customWidth="1"/>
    <col min="1283" max="1283" width="28.28515625" style="4" customWidth="1"/>
    <col min="1284" max="1284" width="11.5703125" style="4" customWidth="1"/>
    <col min="1285" max="1285" width="14" style="4" customWidth="1"/>
    <col min="1286" max="1286" width="13.85546875" style="4" customWidth="1"/>
    <col min="1287" max="1287" width="12" style="4" customWidth="1"/>
    <col min="1288" max="1288" width="7" style="4" customWidth="1"/>
    <col min="1289" max="1289" width="16.5703125" style="4" customWidth="1"/>
    <col min="1290" max="1290" width="10.5703125" style="4" customWidth="1"/>
    <col min="1291" max="1295" width="8.7109375" style="4" customWidth="1"/>
    <col min="1296" max="1535" width="8.85546875" style="4"/>
    <col min="1536" max="1536" width="26.5703125" style="4" bestFit="1" customWidth="1"/>
    <col min="1537" max="1537" width="19.7109375" style="4" customWidth="1"/>
    <col min="1538" max="1538" width="16.85546875" style="4" customWidth="1"/>
    <col min="1539" max="1539" width="28.28515625" style="4" customWidth="1"/>
    <col min="1540" max="1540" width="11.5703125" style="4" customWidth="1"/>
    <col min="1541" max="1541" width="14" style="4" customWidth="1"/>
    <col min="1542" max="1542" width="13.85546875" style="4" customWidth="1"/>
    <col min="1543" max="1543" width="12" style="4" customWidth="1"/>
    <col min="1544" max="1544" width="7" style="4" customWidth="1"/>
    <col min="1545" max="1545" width="16.5703125" style="4" customWidth="1"/>
    <col min="1546" max="1546" width="10.5703125" style="4" customWidth="1"/>
    <col min="1547" max="1551" width="8.7109375" style="4" customWidth="1"/>
    <col min="1552" max="1791" width="8.85546875" style="4"/>
    <col min="1792" max="1792" width="26.5703125" style="4" bestFit="1" customWidth="1"/>
    <col min="1793" max="1793" width="19.7109375" style="4" customWidth="1"/>
    <col min="1794" max="1794" width="16.85546875" style="4" customWidth="1"/>
    <col min="1795" max="1795" width="28.28515625" style="4" customWidth="1"/>
    <col min="1796" max="1796" width="11.5703125" style="4" customWidth="1"/>
    <col min="1797" max="1797" width="14" style="4" customWidth="1"/>
    <col min="1798" max="1798" width="13.85546875" style="4" customWidth="1"/>
    <col min="1799" max="1799" width="12" style="4" customWidth="1"/>
    <col min="1800" max="1800" width="7" style="4" customWidth="1"/>
    <col min="1801" max="1801" width="16.5703125" style="4" customWidth="1"/>
    <col min="1802" max="1802" width="10.5703125" style="4" customWidth="1"/>
    <col min="1803" max="1807" width="8.7109375" style="4" customWidth="1"/>
    <col min="1808" max="2047" width="8.85546875" style="4"/>
    <col min="2048" max="2048" width="26.5703125" style="4" bestFit="1" customWidth="1"/>
    <col min="2049" max="2049" width="19.7109375" style="4" customWidth="1"/>
    <col min="2050" max="2050" width="16.85546875" style="4" customWidth="1"/>
    <col min="2051" max="2051" width="28.28515625" style="4" customWidth="1"/>
    <col min="2052" max="2052" width="11.5703125" style="4" customWidth="1"/>
    <col min="2053" max="2053" width="14" style="4" customWidth="1"/>
    <col min="2054" max="2054" width="13.85546875" style="4" customWidth="1"/>
    <col min="2055" max="2055" width="12" style="4" customWidth="1"/>
    <col min="2056" max="2056" width="7" style="4" customWidth="1"/>
    <col min="2057" max="2057" width="16.5703125" style="4" customWidth="1"/>
    <col min="2058" max="2058" width="10.5703125" style="4" customWidth="1"/>
    <col min="2059" max="2063" width="8.7109375" style="4" customWidth="1"/>
    <col min="2064" max="2303" width="8.85546875" style="4"/>
    <col min="2304" max="2304" width="26.5703125" style="4" bestFit="1" customWidth="1"/>
    <col min="2305" max="2305" width="19.7109375" style="4" customWidth="1"/>
    <col min="2306" max="2306" width="16.85546875" style="4" customWidth="1"/>
    <col min="2307" max="2307" width="28.28515625" style="4" customWidth="1"/>
    <col min="2308" max="2308" width="11.5703125" style="4" customWidth="1"/>
    <col min="2309" max="2309" width="14" style="4" customWidth="1"/>
    <col min="2310" max="2310" width="13.85546875" style="4" customWidth="1"/>
    <col min="2311" max="2311" width="12" style="4" customWidth="1"/>
    <col min="2312" max="2312" width="7" style="4" customWidth="1"/>
    <col min="2313" max="2313" width="16.5703125" style="4" customWidth="1"/>
    <col min="2314" max="2314" width="10.5703125" style="4" customWidth="1"/>
    <col min="2315" max="2319" width="8.7109375" style="4" customWidth="1"/>
    <col min="2320" max="2559" width="8.85546875" style="4"/>
    <col min="2560" max="2560" width="26.5703125" style="4" bestFit="1" customWidth="1"/>
    <col min="2561" max="2561" width="19.7109375" style="4" customWidth="1"/>
    <col min="2562" max="2562" width="16.85546875" style="4" customWidth="1"/>
    <col min="2563" max="2563" width="28.28515625" style="4" customWidth="1"/>
    <col min="2564" max="2564" width="11.5703125" style="4" customWidth="1"/>
    <col min="2565" max="2565" width="14" style="4" customWidth="1"/>
    <col min="2566" max="2566" width="13.85546875" style="4" customWidth="1"/>
    <col min="2567" max="2567" width="12" style="4" customWidth="1"/>
    <col min="2568" max="2568" width="7" style="4" customWidth="1"/>
    <col min="2569" max="2569" width="16.5703125" style="4" customWidth="1"/>
    <col min="2570" max="2570" width="10.5703125" style="4" customWidth="1"/>
    <col min="2571" max="2575" width="8.7109375" style="4" customWidth="1"/>
    <col min="2576" max="2815" width="8.85546875" style="4"/>
    <col min="2816" max="2816" width="26.5703125" style="4" bestFit="1" customWidth="1"/>
    <col min="2817" max="2817" width="19.7109375" style="4" customWidth="1"/>
    <col min="2818" max="2818" width="16.85546875" style="4" customWidth="1"/>
    <col min="2819" max="2819" width="28.28515625" style="4" customWidth="1"/>
    <col min="2820" max="2820" width="11.5703125" style="4" customWidth="1"/>
    <col min="2821" max="2821" width="14" style="4" customWidth="1"/>
    <col min="2822" max="2822" width="13.85546875" style="4" customWidth="1"/>
    <col min="2823" max="2823" width="12" style="4" customWidth="1"/>
    <col min="2824" max="2824" width="7" style="4" customWidth="1"/>
    <col min="2825" max="2825" width="16.5703125" style="4" customWidth="1"/>
    <col min="2826" max="2826" width="10.5703125" style="4" customWidth="1"/>
    <col min="2827" max="2831" width="8.7109375" style="4" customWidth="1"/>
    <col min="2832" max="3071" width="8.85546875" style="4"/>
    <col min="3072" max="3072" width="26.5703125" style="4" bestFit="1" customWidth="1"/>
    <col min="3073" max="3073" width="19.7109375" style="4" customWidth="1"/>
    <col min="3074" max="3074" width="16.85546875" style="4" customWidth="1"/>
    <col min="3075" max="3075" width="28.28515625" style="4" customWidth="1"/>
    <col min="3076" max="3076" width="11.5703125" style="4" customWidth="1"/>
    <col min="3077" max="3077" width="14" style="4" customWidth="1"/>
    <col min="3078" max="3078" width="13.85546875" style="4" customWidth="1"/>
    <col min="3079" max="3079" width="12" style="4" customWidth="1"/>
    <col min="3080" max="3080" width="7" style="4" customWidth="1"/>
    <col min="3081" max="3081" width="16.5703125" style="4" customWidth="1"/>
    <col min="3082" max="3082" width="10.5703125" style="4" customWidth="1"/>
    <col min="3083" max="3087" width="8.7109375" style="4" customWidth="1"/>
    <col min="3088" max="3327" width="8.85546875" style="4"/>
    <col min="3328" max="3328" width="26.5703125" style="4" bestFit="1" customWidth="1"/>
    <col min="3329" max="3329" width="19.7109375" style="4" customWidth="1"/>
    <col min="3330" max="3330" width="16.85546875" style="4" customWidth="1"/>
    <col min="3331" max="3331" width="28.28515625" style="4" customWidth="1"/>
    <col min="3332" max="3332" width="11.5703125" style="4" customWidth="1"/>
    <col min="3333" max="3333" width="14" style="4" customWidth="1"/>
    <col min="3334" max="3334" width="13.85546875" style="4" customWidth="1"/>
    <col min="3335" max="3335" width="12" style="4" customWidth="1"/>
    <col min="3336" max="3336" width="7" style="4" customWidth="1"/>
    <col min="3337" max="3337" width="16.5703125" style="4" customWidth="1"/>
    <col min="3338" max="3338" width="10.5703125" style="4" customWidth="1"/>
    <col min="3339" max="3343" width="8.7109375" style="4" customWidth="1"/>
    <col min="3344" max="3583" width="8.85546875" style="4"/>
    <col min="3584" max="3584" width="26.5703125" style="4" bestFit="1" customWidth="1"/>
    <col min="3585" max="3585" width="19.7109375" style="4" customWidth="1"/>
    <col min="3586" max="3586" width="16.85546875" style="4" customWidth="1"/>
    <col min="3587" max="3587" width="28.28515625" style="4" customWidth="1"/>
    <col min="3588" max="3588" width="11.5703125" style="4" customWidth="1"/>
    <col min="3589" max="3589" width="14" style="4" customWidth="1"/>
    <col min="3590" max="3590" width="13.85546875" style="4" customWidth="1"/>
    <col min="3591" max="3591" width="12" style="4" customWidth="1"/>
    <col min="3592" max="3592" width="7" style="4" customWidth="1"/>
    <col min="3593" max="3593" width="16.5703125" style="4" customWidth="1"/>
    <col min="3594" max="3594" width="10.5703125" style="4" customWidth="1"/>
    <col min="3595" max="3599" width="8.7109375" style="4" customWidth="1"/>
    <col min="3600" max="3839" width="8.85546875" style="4"/>
    <col min="3840" max="3840" width="26.5703125" style="4" bestFit="1" customWidth="1"/>
    <col min="3841" max="3841" width="19.7109375" style="4" customWidth="1"/>
    <col min="3842" max="3842" width="16.85546875" style="4" customWidth="1"/>
    <col min="3843" max="3843" width="28.28515625" style="4" customWidth="1"/>
    <col min="3844" max="3844" width="11.5703125" style="4" customWidth="1"/>
    <col min="3845" max="3845" width="14" style="4" customWidth="1"/>
    <col min="3846" max="3846" width="13.85546875" style="4" customWidth="1"/>
    <col min="3847" max="3847" width="12" style="4" customWidth="1"/>
    <col min="3848" max="3848" width="7" style="4" customWidth="1"/>
    <col min="3849" max="3849" width="16.5703125" style="4" customWidth="1"/>
    <col min="3850" max="3850" width="10.5703125" style="4" customWidth="1"/>
    <col min="3851" max="3855" width="8.7109375" style="4" customWidth="1"/>
    <col min="3856" max="4095" width="8.85546875" style="4"/>
    <col min="4096" max="4096" width="26.5703125" style="4" bestFit="1" customWidth="1"/>
    <col min="4097" max="4097" width="19.7109375" style="4" customWidth="1"/>
    <col min="4098" max="4098" width="16.85546875" style="4" customWidth="1"/>
    <col min="4099" max="4099" width="28.28515625" style="4" customWidth="1"/>
    <col min="4100" max="4100" width="11.5703125" style="4" customWidth="1"/>
    <col min="4101" max="4101" width="14" style="4" customWidth="1"/>
    <col min="4102" max="4102" width="13.85546875" style="4" customWidth="1"/>
    <col min="4103" max="4103" width="12" style="4" customWidth="1"/>
    <col min="4104" max="4104" width="7" style="4" customWidth="1"/>
    <col min="4105" max="4105" width="16.5703125" style="4" customWidth="1"/>
    <col min="4106" max="4106" width="10.5703125" style="4" customWidth="1"/>
    <col min="4107" max="4111" width="8.7109375" style="4" customWidth="1"/>
    <col min="4112" max="4351" width="8.85546875" style="4"/>
    <col min="4352" max="4352" width="26.5703125" style="4" bestFit="1" customWidth="1"/>
    <col min="4353" max="4353" width="19.7109375" style="4" customWidth="1"/>
    <col min="4354" max="4354" width="16.85546875" style="4" customWidth="1"/>
    <col min="4355" max="4355" width="28.28515625" style="4" customWidth="1"/>
    <col min="4356" max="4356" width="11.5703125" style="4" customWidth="1"/>
    <col min="4357" max="4357" width="14" style="4" customWidth="1"/>
    <col min="4358" max="4358" width="13.85546875" style="4" customWidth="1"/>
    <col min="4359" max="4359" width="12" style="4" customWidth="1"/>
    <col min="4360" max="4360" width="7" style="4" customWidth="1"/>
    <col min="4361" max="4361" width="16.5703125" style="4" customWidth="1"/>
    <col min="4362" max="4362" width="10.5703125" style="4" customWidth="1"/>
    <col min="4363" max="4367" width="8.7109375" style="4" customWidth="1"/>
    <col min="4368" max="4607" width="8.85546875" style="4"/>
    <col min="4608" max="4608" width="26.5703125" style="4" bestFit="1" customWidth="1"/>
    <col min="4609" max="4609" width="19.7109375" style="4" customWidth="1"/>
    <col min="4610" max="4610" width="16.85546875" style="4" customWidth="1"/>
    <col min="4611" max="4611" width="28.28515625" style="4" customWidth="1"/>
    <col min="4612" max="4612" width="11.5703125" style="4" customWidth="1"/>
    <col min="4613" max="4613" width="14" style="4" customWidth="1"/>
    <col min="4614" max="4614" width="13.85546875" style="4" customWidth="1"/>
    <col min="4615" max="4615" width="12" style="4" customWidth="1"/>
    <col min="4616" max="4616" width="7" style="4" customWidth="1"/>
    <col min="4617" max="4617" width="16.5703125" style="4" customWidth="1"/>
    <col min="4618" max="4618" width="10.5703125" style="4" customWidth="1"/>
    <col min="4619" max="4623" width="8.7109375" style="4" customWidth="1"/>
    <col min="4624" max="4863" width="8.85546875" style="4"/>
    <col min="4864" max="4864" width="26.5703125" style="4" bestFit="1" customWidth="1"/>
    <col min="4865" max="4865" width="19.7109375" style="4" customWidth="1"/>
    <col min="4866" max="4866" width="16.85546875" style="4" customWidth="1"/>
    <col min="4867" max="4867" width="28.28515625" style="4" customWidth="1"/>
    <col min="4868" max="4868" width="11.5703125" style="4" customWidth="1"/>
    <col min="4869" max="4869" width="14" style="4" customWidth="1"/>
    <col min="4870" max="4870" width="13.85546875" style="4" customWidth="1"/>
    <col min="4871" max="4871" width="12" style="4" customWidth="1"/>
    <col min="4872" max="4872" width="7" style="4" customWidth="1"/>
    <col min="4873" max="4873" width="16.5703125" style="4" customWidth="1"/>
    <col min="4874" max="4874" width="10.5703125" style="4" customWidth="1"/>
    <col min="4875" max="4879" width="8.7109375" style="4" customWidth="1"/>
    <col min="4880" max="5119" width="8.85546875" style="4"/>
    <col min="5120" max="5120" width="26.5703125" style="4" bestFit="1" customWidth="1"/>
    <col min="5121" max="5121" width="19.7109375" style="4" customWidth="1"/>
    <col min="5122" max="5122" width="16.85546875" style="4" customWidth="1"/>
    <col min="5123" max="5123" width="28.28515625" style="4" customWidth="1"/>
    <col min="5124" max="5124" width="11.5703125" style="4" customWidth="1"/>
    <col min="5125" max="5125" width="14" style="4" customWidth="1"/>
    <col min="5126" max="5126" width="13.85546875" style="4" customWidth="1"/>
    <col min="5127" max="5127" width="12" style="4" customWidth="1"/>
    <col min="5128" max="5128" width="7" style="4" customWidth="1"/>
    <col min="5129" max="5129" width="16.5703125" style="4" customWidth="1"/>
    <col min="5130" max="5130" width="10.5703125" style="4" customWidth="1"/>
    <col min="5131" max="5135" width="8.7109375" style="4" customWidth="1"/>
    <col min="5136" max="5375" width="8.85546875" style="4"/>
    <col min="5376" max="5376" width="26.5703125" style="4" bestFit="1" customWidth="1"/>
    <col min="5377" max="5377" width="19.7109375" style="4" customWidth="1"/>
    <col min="5378" max="5378" width="16.85546875" style="4" customWidth="1"/>
    <col min="5379" max="5379" width="28.28515625" style="4" customWidth="1"/>
    <col min="5380" max="5380" width="11.5703125" style="4" customWidth="1"/>
    <col min="5381" max="5381" width="14" style="4" customWidth="1"/>
    <col min="5382" max="5382" width="13.85546875" style="4" customWidth="1"/>
    <col min="5383" max="5383" width="12" style="4" customWidth="1"/>
    <col min="5384" max="5384" width="7" style="4" customWidth="1"/>
    <col min="5385" max="5385" width="16.5703125" style="4" customWidth="1"/>
    <col min="5386" max="5386" width="10.5703125" style="4" customWidth="1"/>
    <col min="5387" max="5391" width="8.7109375" style="4" customWidth="1"/>
    <col min="5392" max="5631" width="8.85546875" style="4"/>
    <col min="5632" max="5632" width="26.5703125" style="4" bestFit="1" customWidth="1"/>
    <col min="5633" max="5633" width="19.7109375" style="4" customWidth="1"/>
    <col min="5634" max="5634" width="16.85546875" style="4" customWidth="1"/>
    <col min="5635" max="5635" width="28.28515625" style="4" customWidth="1"/>
    <col min="5636" max="5636" width="11.5703125" style="4" customWidth="1"/>
    <col min="5637" max="5637" width="14" style="4" customWidth="1"/>
    <col min="5638" max="5638" width="13.85546875" style="4" customWidth="1"/>
    <col min="5639" max="5639" width="12" style="4" customWidth="1"/>
    <col min="5640" max="5640" width="7" style="4" customWidth="1"/>
    <col min="5641" max="5641" width="16.5703125" style="4" customWidth="1"/>
    <col min="5642" max="5642" width="10.5703125" style="4" customWidth="1"/>
    <col min="5643" max="5647" width="8.7109375" style="4" customWidth="1"/>
    <col min="5648" max="5887" width="8.85546875" style="4"/>
    <col min="5888" max="5888" width="26.5703125" style="4" bestFit="1" customWidth="1"/>
    <col min="5889" max="5889" width="19.7109375" style="4" customWidth="1"/>
    <col min="5890" max="5890" width="16.85546875" style="4" customWidth="1"/>
    <col min="5891" max="5891" width="28.28515625" style="4" customWidth="1"/>
    <col min="5892" max="5892" width="11.5703125" style="4" customWidth="1"/>
    <col min="5893" max="5893" width="14" style="4" customWidth="1"/>
    <col min="5894" max="5894" width="13.85546875" style="4" customWidth="1"/>
    <col min="5895" max="5895" width="12" style="4" customWidth="1"/>
    <col min="5896" max="5896" width="7" style="4" customWidth="1"/>
    <col min="5897" max="5897" width="16.5703125" style="4" customWidth="1"/>
    <col min="5898" max="5898" width="10.5703125" style="4" customWidth="1"/>
    <col min="5899" max="5903" width="8.7109375" style="4" customWidth="1"/>
    <col min="5904" max="6143" width="8.85546875" style="4"/>
    <col min="6144" max="6144" width="26.5703125" style="4" bestFit="1" customWidth="1"/>
    <col min="6145" max="6145" width="19.7109375" style="4" customWidth="1"/>
    <col min="6146" max="6146" width="16.85546875" style="4" customWidth="1"/>
    <col min="6147" max="6147" width="28.28515625" style="4" customWidth="1"/>
    <col min="6148" max="6148" width="11.5703125" style="4" customWidth="1"/>
    <col min="6149" max="6149" width="14" style="4" customWidth="1"/>
    <col min="6150" max="6150" width="13.85546875" style="4" customWidth="1"/>
    <col min="6151" max="6151" width="12" style="4" customWidth="1"/>
    <col min="6152" max="6152" width="7" style="4" customWidth="1"/>
    <col min="6153" max="6153" width="16.5703125" style="4" customWidth="1"/>
    <col min="6154" max="6154" width="10.5703125" style="4" customWidth="1"/>
    <col min="6155" max="6159" width="8.7109375" style="4" customWidth="1"/>
    <col min="6160" max="6399" width="8.85546875" style="4"/>
    <col min="6400" max="6400" width="26.5703125" style="4" bestFit="1" customWidth="1"/>
    <col min="6401" max="6401" width="19.7109375" style="4" customWidth="1"/>
    <col min="6402" max="6402" width="16.85546875" style="4" customWidth="1"/>
    <col min="6403" max="6403" width="28.28515625" style="4" customWidth="1"/>
    <col min="6404" max="6404" width="11.5703125" style="4" customWidth="1"/>
    <col min="6405" max="6405" width="14" style="4" customWidth="1"/>
    <col min="6406" max="6406" width="13.85546875" style="4" customWidth="1"/>
    <col min="6407" max="6407" width="12" style="4" customWidth="1"/>
    <col min="6408" max="6408" width="7" style="4" customWidth="1"/>
    <col min="6409" max="6409" width="16.5703125" style="4" customWidth="1"/>
    <col min="6410" max="6410" width="10.5703125" style="4" customWidth="1"/>
    <col min="6411" max="6415" width="8.7109375" style="4" customWidth="1"/>
    <col min="6416" max="6655" width="8.85546875" style="4"/>
    <col min="6656" max="6656" width="26.5703125" style="4" bestFit="1" customWidth="1"/>
    <col min="6657" max="6657" width="19.7109375" style="4" customWidth="1"/>
    <col min="6658" max="6658" width="16.85546875" style="4" customWidth="1"/>
    <col min="6659" max="6659" width="28.28515625" style="4" customWidth="1"/>
    <col min="6660" max="6660" width="11.5703125" style="4" customWidth="1"/>
    <col min="6661" max="6661" width="14" style="4" customWidth="1"/>
    <col min="6662" max="6662" width="13.85546875" style="4" customWidth="1"/>
    <col min="6663" max="6663" width="12" style="4" customWidth="1"/>
    <col min="6664" max="6664" width="7" style="4" customWidth="1"/>
    <col min="6665" max="6665" width="16.5703125" style="4" customWidth="1"/>
    <col min="6666" max="6666" width="10.5703125" style="4" customWidth="1"/>
    <col min="6667" max="6671" width="8.7109375" style="4" customWidth="1"/>
    <col min="6672" max="6911" width="8.85546875" style="4"/>
    <col min="6912" max="6912" width="26.5703125" style="4" bestFit="1" customWidth="1"/>
    <col min="6913" max="6913" width="19.7109375" style="4" customWidth="1"/>
    <col min="6914" max="6914" width="16.85546875" style="4" customWidth="1"/>
    <col min="6915" max="6915" width="28.28515625" style="4" customWidth="1"/>
    <col min="6916" max="6916" width="11.5703125" style="4" customWidth="1"/>
    <col min="6917" max="6917" width="14" style="4" customWidth="1"/>
    <col min="6918" max="6918" width="13.85546875" style="4" customWidth="1"/>
    <col min="6919" max="6919" width="12" style="4" customWidth="1"/>
    <col min="6920" max="6920" width="7" style="4" customWidth="1"/>
    <col min="6921" max="6921" width="16.5703125" style="4" customWidth="1"/>
    <col min="6922" max="6922" width="10.5703125" style="4" customWidth="1"/>
    <col min="6923" max="6927" width="8.7109375" style="4" customWidth="1"/>
    <col min="6928" max="7167" width="8.85546875" style="4"/>
    <col min="7168" max="7168" width="26.5703125" style="4" bestFit="1" customWidth="1"/>
    <col min="7169" max="7169" width="19.7109375" style="4" customWidth="1"/>
    <col min="7170" max="7170" width="16.85546875" style="4" customWidth="1"/>
    <col min="7171" max="7171" width="28.28515625" style="4" customWidth="1"/>
    <col min="7172" max="7172" width="11.5703125" style="4" customWidth="1"/>
    <col min="7173" max="7173" width="14" style="4" customWidth="1"/>
    <col min="7174" max="7174" width="13.85546875" style="4" customWidth="1"/>
    <col min="7175" max="7175" width="12" style="4" customWidth="1"/>
    <col min="7176" max="7176" width="7" style="4" customWidth="1"/>
    <col min="7177" max="7177" width="16.5703125" style="4" customWidth="1"/>
    <col min="7178" max="7178" width="10.5703125" style="4" customWidth="1"/>
    <col min="7179" max="7183" width="8.7109375" style="4" customWidth="1"/>
    <col min="7184" max="7423" width="8.85546875" style="4"/>
    <col min="7424" max="7424" width="26.5703125" style="4" bestFit="1" customWidth="1"/>
    <col min="7425" max="7425" width="19.7109375" style="4" customWidth="1"/>
    <col min="7426" max="7426" width="16.85546875" style="4" customWidth="1"/>
    <col min="7427" max="7427" width="28.28515625" style="4" customWidth="1"/>
    <col min="7428" max="7428" width="11.5703125" style="4" customWidth="1"/>
    <col min="7429" max="7429" width="14" style="4" customWidth="1"/>
    <col min="7430" max="7430" width="13.85546875" style="4" customWidth="1"/>
    <col min="7431" max="7431" width="12" style="4" customWidth="1"/>
    <col min="7432" max="7432" width="7" style="4" customWidth="1"/>
    <col min="7433" max="7433" width="16.5703125" style="4" customWidth="1"/>
    <col min="7434" max="7434" width="10.5703125" style="4" customWidth="1"/>
    <col min="7435" max="7439" width="8.7109375" style="4" customWidth="1"/>
    <col min="7440" max="7679" width="8.85546875" style="4"/>
    <col min="7680" max="7680" width="26.5703125" style="4" bestFit="1" customWidth="1"/>
    <col min="7681" max="7681" width="19.7109375" style="4" customWidth="1"/>
    <col min="7682" max="7682" width="16.85546875" style="4" customWidth="1"/>
    <col min="7683" max="7683" width="28.28515625" style="4" customWidth="1"/>
    <col min="7684" max="7684" width="11.5703125" style="4" customWidth="1"/>
    <col min="7685" max="7685" width="14" style="4" customWidth="1"/>
    <col min="7686" max="7686" width="13.85546875" style="4" customWidth="1"/>
    <col min="7687" max="7687" width="12" style="4" customWidth="1"/>
    <col min="7688" max="7688" width="7" style="4" customWidth="1"/>
    <col min="7689" max="7689" width="16.5703125" style="4" customWidth="1"/>
    <col min="7690" max="7690" width="10.5703125" style="4" customWidth="1"/>
    <col min="7691" max="7695" width="8.7109375" style="4" customWidth="1"/>
    <col min="7696" max="7935" width="8.85546875" style="4"/>
    <col min="7936" max="7936" width="26.5703125" style="4" bestFit="1" customWidth="1"/>
    <col min="7937" max="7937" width="19.7109375" style="4" customWidth="1"/>
    <col min="7938" max="7938" width="16.85546875" style="4" customWidth="1"/>
    <col min="7939" max="7939" width="28.28515625" style="4" customWidth="1"/>
    <col min="7940" max="7940" width="11.5703125" style="4" customWidth="1"/>
    <col min="7941" max="7941" width="14" style="4" customWidth="1"/>
    <col min="7942" max="7942" width="13.85546875" style="4" customWidth="1"/>
    <col min="7943" max="7943" width="12" style="4" customWidth="1"/>
    <col min="7944" max="7944" width="7" style="4" customWidth="1"/>
    <col min="7945" max="7945" width="16.5703125" style="4" customWidth="1"/>
    <col min="7946" max="7946" width="10.5703125" style="4" customWidth="1"/>
    <col min="7947" max="7951" width="8.7109375" style="4" customWidth="1"/>
    <col min="7952" max="8191" width="8.85546875" style="4"/>
    <col min="8192" max="8192" width="26.5703125" style="4" bestFit="1" customWidth="1"/>
    <col min="8193" max="8193" width="19.7109375" style="4" customWidth="1"/>
    <col min="8194" max="8194" width="16.85546875" style="4" customWidth="1"/>
    <col min="8195" max="8195" width="28.28515625" style="4" customWidth="1"/>
    <col min="8196" max="8196" width="11.5703125" style="4" customWidth="1"/>
    <col min="8197" max="8197" width="14" style="4" customWidth="1"/>
    <col min="8198" max="8198" width="13.85546875" style="4" customWidth="1"/>
    <col min="8199" max="8199" width="12" style="4" customWidth="1"/>
    <col min="8200" max="8200" width="7" style="4" customWidth="1"/>
    <col min="8201" max="8201" width="16.5703125" style="4" customWidth="1"/>
    <col min="8202" max="8202" width="10.5703125" style="4" customWidth="1"/>
    <col min="8203" max="8207" width="8.7109375" style="4" customWidth="1"/>
    <col min="8208" max="8447" width="8.85546875" style="4"/>
    <col min="8448" max="8448" width="26.5703125" style="4" bestFit="1" customWidth="1"/>
    <col min="8449" max="8449" width="19.7109375" style="4" customWidth="1"/>
    <col min="8450" max="8450" width="16.85546875" style="4" customWidth="1"/>
    <col min="8451" max="8451" width="28.28515625" style="4" customWidth="1"/>
    <col min="8452" max="8452" width="11.5703125" style="4" customWidth="1"/>
    <col min="8453" max="8453" width="14" style="4" customWidth="1"/>
    <col min="8454" max="8454" width="13.85546875" style="4" customWidth="1"/>
    <col min="8455" max="8455" width="12" style="4" customWidth="1"/>
    <col min="8456" max="8456" width="7" style="4" customWidth="1"/>
    <col min="8457" max="8457" width="16.5703125" style="4" customWidth="1"/>
    <col min="8458" max="8458" width="10.5703125" style="4" customWidth="1"/>
    <col min="8459" max="8463" width="8.7109375" style="4" customWidth="1"/>
    <col min="8464" max="8703" width="8.85546875" style="4"/>
    <col min="8704" max="8704" width="26.5703125" style="4" bestFit="1" customWidth="1"/>
    <col min="8705" max="8705" width="19.7109375" style="4" customWidth="1"/>
    <col min="8706" max="8706" width="16.85546875" style="4" customWidth="1"/>
    <col min="8707" max="8707" width="28.28515625" style="4" customWidth="1"/>
    <col min="8708" max="8708" width="11.5703125" style="4" customWidth="1"/>
    <col min="8709" max="8709" width="14" style="4" customWidth="1"/>
    <col min="8710" max="8710" width="13.85546875" style="4" customWidth="1"/>
    <col min="8711" max="8711" width="12" style="4" customWidth="1"/>
    <col min="8712" max="8712" width="7" style="4" customWidth="1"/>
    <col min="8713" max="8713" width="16.5703125" style="4" customWidth="1"/>
    <col min="8714" max="8714" width="10.5703125" style="4" customWidth="1"/>
    <col min="8715" max="8719" width="8.7109375" style="4" customWidth="1"/>
    <col min="8720" max="8959" width="8.85546875" style="4"/>
    <col min="8960" max="8960" width="26.5703125" style="4" bestFit="1" customWidth="1"/>
    <col min="8961" max="8961" width="19.7109375" style="4" customWidth="1"/>
    <col min="8962" max="8962" width="16.85546875" style="4" customWidth="1"/>
    <col min="8963" max="8963" width="28.28515625" style="4" customWidth="1"/>
    <col min="8964" max="8964" width="11.5703125" style="4" customWidth="1"/>
    <col min="8965" max="8965" width="14" style="4" customWidth="1"/>
    <col min="8966" max="8966" width="13.85546875" style="4" customWidth="1"/>
    <col min="8967" max="8967" width="12" style="4" customWidth="1"/>
    <col min="8968" max="8968" width="7" style="4" customWidth="1"/>
    <col min="8969" max="8969" width="16.5703125" style="4" customWidth="1"/>
    <col min="8970" max="8970" width="10.5703125" style="4" customWidth="1"/>
    <col min="8971" max="8975" width="8.7109375" style="4" customWidth="1"/>
    <col min="8976" max="9215" width="8.85546875" style="4"/>
    <col min="9216" max="9216" width="26.5703125" style="4" bestFit="1" customWidth="1"/>
    <col min="9217" max="9217" width="19.7109375" style="4" customWidth="1"/>
    <col min="9218" max="9218" width="16.85546875" style="4" customWidth="1"/>
    <col min="9219" max="9219" width="28.28515625" style="4" customWidth="1"/>
    <col min="9220" max="9220" width="11.5703125" style="4" customWidth="1"/>
    <col min="9221" max="9221" width="14" style="4" customWidth="1"/>
    <col min="9222" max="9222" width="13.85546875" style="4" customWidth="1"/>
    <col min="9223" max="9223" width="12" style="4" customWidth="1"/>
    <col min="9224" max="9224" width="7" style="4" customWidth="1"/>
    <col min="9225" max="9225" width="16.5703125" style="4" customWidth="1"/>
    <col min="9226" max="9226" width="10.5703125" style="4" customWidth="1"/>
    <col min="9227" max="9231" width="8.7109375" style="4" customWidth="1"/>
    <col min="9232" max="9471" width="8.85546875" style="4"/>
    <col min="9472" max="9472" width="26.5703125" style="4" bestFit="1" customWidth="1"/>
    <col min="9473" max="9473" width="19.7109375" style="4" customWidth="1"/>
    <col min="9474" max="9474" width="16.85546875" style="4" customWidth="1"/>
    <col min="9475" max="9475" width="28.28515625" style="4" customWidth="1"/>
    <col min="9476" max="9476" width="11.5703125" style="4" customWidth="1"/>
    <col min="9477" max="9477" width="14" style="4" customWidth="1"/>
    <col min="9478" max="9478" width="13.85546875" style="4" customWidth="1"/>
    <col min="9479" max="9479" width="12" style="4" customWidth="1"/>
    <col min="9480" max="9480" width="7" style="4" customWidth="1"/>
    <col min="9481" max="9481" width="16.5703125" style="4" customWidth="1"/>
    <col min="9482" max="9482" width="10.5703125" style="4" customWidth="1"/>
    <col min="9483" max="9487" width="8.7109375" style="4" customWidth="1"/>
    <col min="9488" max="9727" width="8.85546875" style="4"/>
    <col min="9728" max="9728" width="26.5703125" style="4" bestFit="1" customWidth="1"/>
    <col min="9729" max="9729" width="19.7109375" style="4" customWidth="1"/>
    <col min="9730" max="9730" width="16.85546875" style="4" customWidth="1"/>
    <col min="9731" max="9731" width="28.28515625" style="4" customWidth="1"/>
    <col min="9732" max="9732" width="11.5703125" style="4" customWidth="1"/>
    <col min="9733" max="9733" width="14" style="4" customWidth="1"/>
    <col min="9734" max="9734" width="13.85546875" style="4" customWidth="1"/>
    <col min="9735" max="9735" width="12" style="4" customWidth="1"/>
    <col min="9736" max="9736" width="7" style="4" customWidth="1"/>
    <col min="9737" max="9737" width="16.5703125" style="4" customWidth="1"/>
    <col min="9738" max="9738" width="10.5703125" style="4" customWidth="1"/>
    <col min="9739" max="9743" width="8.7109375" style="4" customWidth="1"/>
    <col min="9744" max="9983" width="8.85546875" style="4"/>
    <col min="9984" max="9984" width="26.5703125" style="4" bestFit="1" customWidth="1"/>
    <col min="9985" max="9985" width="19.7109375" style="4" customWidth="1"/>
    <col min="9986" max="9986" width="16.85546875" style="4" customWidth="1"/>
    <col min="9987" max="9987" width="28.28515625" style="4" customWidth="1"/>
    <col min="9988" max="9988" width="11.5703125" style="4" customWidth="1"/>
    <col min="9989" max="9989" width="14" style="4" customWidth="1"/>
    <col min="9990" max="9990" width="13.85546875" style="4" customWidth="1"/>
    <col min="9991" max="9991" width="12" style="4" customWidth="1"/>
    <col min="9992" max="9992" width="7" style="4" customWidth="1"/>
    <col min="9993" max="9993" width="16.5703125" style="4" customWidth="1"/>
    <col min="9994" max="9994" width="10.5703125" style="4" customWidth="1"/>
    <col min="9995" max="9999" width="8.7109375" style="4" customWidth="1"/>
    <col min="10000" max="10239" width="8.85546875" style="4"/>
    <col min="10240" max="10240" width="26.5703125" style="4" bestFit="1" customWidth="1"/>
    <col min="10241" max="10241" width="19.7109375" style="4" customWidth="1"/>
    <col min="10242" max="10242" width="16.85546875" style="4" customWidth="1"/>
    <col min="10243" max="10243" width="28.28515625" style="4" customWidth="1"/>
    <col min="10244" max="10244" width="11.5703125" style="4" customWidth="1"/>
    <col min="10245" max="10245" width="14" style="4" customWidth="1"/>
    <col min="10246" max="10246" width="13.85546875" style="4" customWidth="1"/>
    <col min="10247" max="10247" width="12" style="4" customWidth="1"/>
    <col min="10248" max="10248" width="7" style="4" customWidth="1"/>
    <col min="10249" max="10249" width="16.5703125" style="4" customWidth="1"/>
    <col min="10250" max="10250" width="10.5703125" style="4" customWidth="1"/>
    <col min="10251" max="10255" width="8.7109375" style="4" customWidth="1"/>
    <col min="10256" max="10495" width="8.85546875" style="4"/>
    <col min="10496" max="10496" width="26.5703125" style="4" bestFit="1" customWidth="1"/>
    <col min="10497" max="10497" width="19.7109375" style="4" customWidth="1"/>
    <col min="10498" max="10498" width="16.85546875" style="4" customWidth="1"/>
    <col min="10499" max="10499" width="28.28515625" style="4" customWidth="1"/>
    <col min="10500" max="10500" width="11.5703125" style="4" customWidth="1"/>
    <col min="10501" max="10501" width="14" style="4" customWidth="1"/>
    <col min="10502" max="10502" width="13.85546875" style="4" customWidth="1"/>
    <col min="10503" max="10503" width="12" style="4" customWidth="1"/>
    <col min="10504" max="10504" width="7" style="4" customWidth="1"/>
    <col min="10505" max="10505" width="16.5703125" style="4" customWidth="1"/>
    <col min="10506" max="10506" width="10.5703125" style="4" customWidth="1"/>
    <col min="10507" max="10511" width="8.7109375" style="4" customWidth="1"/>
    <col min="10512" max="10751" width="8.85546875" style="4"/>
    <col min="10752" max="10752" width="26.5703125" style="4" bestFit="1" customWidth="1"/>
    <col min="10753" max="10753" width="19.7109375" style="4" customWidth="1"/>
    <col min="10754" max="10754" width="16.85546875" style="4" customWidth="1"/>
    <col min="10755" max="10755" width="28.28515625" style="4" customWidth="1"/>
    <col min="10756" max="10756" width="11.5703125" style="4" customWidth="1"/>
    <col min="10757" max="10757" width="14" style="4" customWidth="1"/>
    <col min="10758" max="10758" width="13.85546875" style="4" customWidth="1"/>
    <col min="10759" max="10759" width="12" style="4" customWidth="1"/>
    <col min="10760" max="10760" width="7" style="4" customWidth="1"/>
    <col min="10761" max="10761" width="16.5703125" style="4" customWidth="1"/>
    <col min="10762" max="10762" width="10.5703125" style="4" customWidth="1"/>
    <col min="10763" max="10767" width="8.7109375" style="4" customWidth="1"/>
    <col min="10768" max="11007" width="8.85546875" style="4"/>
    <col min="11008" max="11008" width="26.5703125" style="4" bestFit="1" customWidth="1"/>
    <col min="11009" max="11009" width="19.7109375" style="4" customWidth="1"/>
    <col min="11010" max="11010" width="16.85546875" style="4" customWidth="1"/>
    <col min="11011" max="11011" width="28.28515625" style="4" customWidth="1"/>
    <col min="11012" max="11012" width="11.5703125" style="4" customWidth="1"/>
    <col min="11013" max="11013" width="14" style="4" customWidth="1"/>
    <col min="11014" max="11014" width="13.85546875" style="4" customWidth="1"/>
    <col min="11015" max="11015" width="12" style="4" customWidth="1"/>
    <col min="11016" max="11016" width="7" style="4" customWidth="1"/>
    <col min="11017" max="11017" width="16.5703125" style="4" customWidth="1"/>
    <col min="11018" max="11018" width="10.5703125" style="4" customWidth="1"/>
    <col min="11019" max="11023" width="8.7109375" style="4" customWidth="1"/>
    <col min="11024" max="11263" width="8.85546875" style="4"/>
    <col min="11264" max="11264" width="26.5703125" style="4" bestFit="1" customWidth="1"/>
    <col min="11265" max="11265" width="19.7109375" style="4" customWidth="1"/>
    <col min="11266" max="11266" width="16.85546875" style="4" customWidth="1"/>
    <col min="11267" max="11267" width="28.28515625" style="4" customWidth="1"/>
    <col min="11268" max="11268" width="11.5703125" style="4" customWidth="1"/>
    <col min="11269" max="11269" width="14" style="4" customWidth="1"/>
    <col min="11270" max="11270" width="13.85546875" style="4" customWidth="1"/>
    <col min="11271" max="11271" width="12" style="4" customWidth="1"/>
    <col min="11272" max="11272" width="7" style="4" customWidth="1"/>
    <col min="11273" max="11273" width="16.5703125" style="4" customWidth="1"/>
    <col min="11274" max="11274" width="10.5703125" style="4" customWidth="1"/>
    <col min="11275" max="11279" width="8.7109375" style="4" customWidth="1"/>
    <col min="11280" max="11519" width="8.85546875" style="4"/>
    <col min="11520" max="11520" width="26.5703125" style="4" bestFit="1" customWidth="1"/>
    <col min="11521" max="11521" width="19.7109375" style="4" customWidth="1"/>
    <col min="11522" max="11522" width="16.85546875" style="4" customWidth="1"/>
    <col min="11523" max="11523" width="28.28515625" style="4" customWidth="1"/>
    <col min="11524" max="11524" width="11.5703125" style="4" customWidth="1"/>
    <col min="11525" max="11525" width="14" style="4" customWidth="1"/>
    <col min="11526" max="11526" width="13.85546875" style="4" customWidth="1"/>
    <col min="11527" max="11527" width="12" style="4" customWidth="1"/>
    <col min="11528" max="11528" width="7" style="4" customWidth="1"/>
    <col min="11529" max="11529" width="16.5703125" style="4" customWidth="1"/>
    <col min="11530" max="11530" width="10.5703125" style="4" customWidth="1"/>
    <col min="11531" max="11535" width="8.7109375" style="4" customWidth="1"/>
    <col min="11536" max="11775" width="8.85546875" style="4"/>
    <col min="11776" max="11776" width="26.5703125" style="4" bestFit="1" customWidth="1"/>
    <col min="11777" max="11777" width="19.7109375" style="4" customWidth="1"/>
    <col min="11778" max="11778" width="16.85546875" style="4" customWidth="1"/>
    <col min="11779" max="11779" width="28.28515625" style="4" customWidth="1"/>
    <col min="11780" max="11780" width="11.5703125" style="4" customWidth="1"/>
    <col min="11781" max="11781" width="14" style="4" customWidth="1"/>
    <col min="11782" max="11782" width="13.85546875" style="4" customWidth="1"/>
    <col min="11783" max="11783" width="12" style="4" customWidth="1"/>
    <col min="11784" max="11784" width="7" style="4" customWidth="1"/>
    <col min="11785" max="11785" width="16.5703125" style="4" customWidth="1"/>
    <col min="11786" max="11786" width="10.5703125" style="4" customWidth="1"/>
    <col min="11787" max="11791" width="8.7109375" style="4" customWidth="1"/>
    <col min="11792" max="12031" width="8.85546875" style="4"/>
    <col min="12032" max="12032" width="26.5703125" style="4" bestFit="1" customWidth="1"/>
    <col min="12033" max="12033" width="19.7109375" style="4" customWidth="1"/>
    <col min="12034" max="12034" width="16.85546875" style="4" customWidth="1"/>
    <col min="12035" max="12035" width="28.28515625" style="4" customWidth="1"/>
    <col min="12036" max="12036" width="11.5703125" style="4" customWidth="1"/>
    <col min="12037" max="12037" width="14" style="4" customWidth="1"/>
    <col min="12038" max="12038" width="13.85546875" style="4" customWidth="1"/>
    <col min="12039" max="12039" width="12" style="4" customWidth="1"/>
    <col min="12040" max="12040" width="7" style="4" customWidth="1"/>
    <col min="12041" max="12041" width="16.5703125" style="4" customWidth="1"/>
    <col min="12042" max="12042" width="10.5703125" style="4" customWidth="1"/>
    <col min="12043" max="12047" width="8.7109375" style="4" customWidth="1"/>
    <col min="12048" max="12287" width="8.85546875" style="4"/>
    <col min="12288" max="12288" width="26.5703125" style="4" bestFit="1" customWidth="1"/>
    <col min="12289" max="12289" width="19.7109375" style="4" customWidth="1"/>
    <col min="12290" max="12290" width="16.85546875" style="4" customWidth="1"/>
    <col min="12291" max="12291" width="28.28515625" style="4" customWidth="1"/>
    <col min="12292" max="12292" width="11.5703125" style="4" customWidth="1"/>
    <col min="12293" max="12293" width="14" style="4" customWidth="1"/>
    <col min="12294" max="12294" width="13.85546875" style="4" customWidth="1"/>
    <col min="12295" max="12295" width="12" style="4" customWidth="1"/>
    <col min="12296" max="12296" width="7" style="4" customWidth="1"/>
    <col min="12297" max="12297" width="16.5703125" style="4" customWidth="1"/>
    <col min="12298" max="12298" width="10.5703125" style="4" customWidth="1"/>
    <col min="12299" max="12303" width="8.7109375" style="4" customWidth="1"/>
    <col min="12304" max="12543" width="8.85546875" style="4"/>
    <col min="12544" max="12544" width="26.5703125" style="4" bestFit="1" customWidth="1"/>
    <col min="12545" max="12545" width="19.7109375" style="4" customWidth="1"/>
    <col min="12546" max="12546" width="16.85546875" style="4" customWidth="1"/>
    <col min="12547" max="12547" width="28.28515625" style="4" customWidth="1"/>
    <col min="12548" max="12548" width="11.5703125" style="4" customWidth="1"/>
    <col min="12549" max="12549" width="14" style="4" customWidth="1"/>
    <col min="12550" max="12550" width="13.85546875" style="4" customWidth="1"/>
    <col min="12551" max="12551" width="12" style="4" customWidth="1"/>
    <col min="12552" max="12552" width="7" style="4" customWidth="1"/>
    <col min="12553" max="12553" width="16.5703125" style="4" customWidth="1"/>
    <col min="12554" max="12554" width="10.5703125" style="4" customWidth="1"/>
    <col min="12555" max="12559" width="8.7109375" style="4" customWidth="1"/>
    <col min="12560" max="12799" width="8.85546875" style="4"/>
    <col min="12800" max="12800" width="26.5703125" style="4" bestFit="1" customWidth="1"/>
    <col min="12801" max="12801" width="19.7109375" style="4" customWidth="1"/>
    <col min="12802" max="12802" width="16.85546875" style="4" customWidth="1"/>
    <col min="12803" max="12803" width="28.28515625" style="4" customWidth="1"/>
    <col min="12804" max="12804" width="11.5703125" style="4" customWidth="1"/>
    <col min="12805" max="12805" width="14" style="4" customWidth="1"/>
    <col min="12806" max="12806" width="13.85546875" style="4" customWidth="1"/>
    <col min="12807" max="12807" width="12" style="4" customWidth="1"/>
    <col min="12808" max="12808" width="7" style="4" customWidth="1"/>
    <col min="12809" max="12809" width="16.5703125" style="4" customWidth="1"/>
    <col min="12810" max="12810" width="10.5703125" style="4" customWidth="1"/>
    <col min="12811" max="12815" width="8.7109375" style="4" customWidth="1"/>
    <col min="12816" max="13055" width="8.85546875" style="4"/>
    <col min="13056" max="13056" width="26.5703125" style="4" bestFit="1" customWidth="1"/>
    <col min="13057" max="13057" width="19.7109375" style="4" customWidth="1"/>
    <col min="13058" max="13058" width="16.85546875" style="4" customWidth="1"/>
    <col min="13059" max="13059" width="28.28515625" style="4" customWidth="1"/>
    <col min="13060" max="13060" width="11.5703125" style="4" customWidth="1"/>
    <col min="13061" max="13061" width="14" style="4" customWidth="1"/>
    <col min="13062" max="13062" width="13.85546875" style="4" customWidth="1"/>
    <col min="13063" max="13063" width="12" style="4" customWidth="1"/>
    <col min="13064" max="13064" width="7" style="4" customWidth="1"/>
    <col min="13065" max="13065" width="16.5703125" style="4" customWidth="1"/>
    <col min="13066" max="13066" width="10.5703125" style="4" customWidth="1"/>
    <col min="13067" max="13071" width="8.7109375" style="4" customWidth="1"/>
    <col min="13072" max="13311" width="8.85546875" style="4"/>
    <col min="13312" max="13312" width="26.5703125" style="4" bestFit="1" customWidth="1"/>
    <col min="13313" max="13313" width="19.7109375" style="4" customWidth="1"/>
    <col min="13314" max="13314" width="16.85546875" style="4" customWidth="1"/>
    <col min="13315" max="13315" width="28.28515625" style="4" customWidth="1"/>
    <col min="13316" max="13316" width="11.5703125" style="4" customWidth="1"/>
    <col min="13317" max="13317" width="14" style="4" customWidth="1"/>
    <col min="13318" max="13318" width="13.85546875" style="4" customWidth="1"/>
    <col min="13319" max="13319" width="12" style="4" customWidth="1"/>
    <col min="13320" max="13320" width="7" style="4" customWidth="1"/>
    <col min="13321" max="13321" width="16.5703125" style="4" customWidth="1"/>
    <col min="13322" max="13322" width="10.5703125" style="4" customWidth="1"/>
    <col min="13323" max="13327" width="8.7109375" style="4" customWidth="1"/>
    <col min="13328" max="13567" width="8.85546875" style="4"/>
    <col min="13568" max="13568" width="26.5703125" style="4" bestFit="1" customWidth="1"/>
    <col min="13569" max="13569" width="19.7109375" style="4" customWidth="1"/>
    <col min="13570" max="13570" width="16.85546875" style="4" customWidth="1"/>
    <col min="13571" max="13571" width="28.28515625" style="4" customWidth="1"/>
    <col min="13572" max="13572" width="11.5703125" style="4" customWidth="1"/>
    <col min="13573" max="13573" width="14" style="4" customWidth="1"/>
    <col min="13574" max="13574" width="13.85546875" style="4" customWidth="1"/>
    <col min="13575" max="13575" width="12" style="4" customWidth="1"/>
    <col min="13576" max="13576" width="7" style="4" customWidth="1"/>
    <col min="13577" max="13577" width="16.5703125" style="4" customWidth="1"/>
    <col min="13578" max="13578" width="10.5703125" style="4" customWidth="1"/>
    <col min="13579" max="13583" width="8.7109375" style="4" customWidth="1"/>
    <col min="13584" max="13823" width="8.85546875" style="4"/>
    <col min="13824" max="13824" width="26.5703125" style="4" bestFit="1" customWidth="1"/>
    <col min="13825" max="13825" width="19.7109375" style="4" customWidth="1"/>
    <col min="13826" max="13826" width="16.85546875" style="4" customWidth="1"/>
    <col min="13827" max="13827" width="28.28515625" style="4" customWidth="1"/>
    <col min="13828" max="13828" width="11.5703125" style="4" customWidth="1"/>
    <col min="13829" max="13829" width="14" style="4" customWidth="1"/>
    <col min="13830" max="13830" width="13.85546875" style="4" customWidth="1"/>
    <col min="13831" max="13831" width="12" style="4" customWidth="1"/>
    <col min="13832" max="13832" width="7" style="4" customWidth="1"/>
    <col min="13833" max="13833" width="16.5703125" style="4" customWidth="1"/>
    <col min="13834" max="13834" width="10.5703125" style="4" customWidth="1"/>
    <col min="13835" max="13839" width="8.7109375" style="4" customWidth="1"/>
    <col min="13840" max="14079" width="8.85546875" style="4"/>
    <col min="14080" max="14080" width="26.5703125" style="4" bestFit="1" customWidth="1"/>
    <col min="14081" max="14081" width="19.7109375" style="4" customWidth="1"/>
    <col min="14082" max="14082" width="16.85546875" style="4" customWidth="1"/>
    <col min="14083" max="14083" width="28.28515625" style="4" customWidth="1"/>
    <col min="14084" max="14084" width="11.5703125" style="4" customWidth="1"/>
    <col min="14085" max="14085" width="14" style="4" customWidth="1"/>
    <col min="14086" max="14086" width="13.85546875" style="4" customWidth="1"/>
    <col min="14087" max="14087" width="12" style="4" customWidth="1"/>
    <col min="14088" max="14088" width="7" style="4" customWidth="1"/>
    <col min="14089" max="14089" width="16.5703125" style="4" customWidth="1"/>
    <col min="14090" max="14090" width="10.5703125" style="4" customWidth="1"/>
    <col min="14091" max="14095" width="8.7109375" style="4" customWidth="1"/>
    <col min="14096" max="14335" width="8.85546875" style="4"/>
    <col min="14336" max="14336" width="26.5703125" style="4" bestFit="1" customWidth="1"/>
    <col min="14337" max="14337" width="19.7109375" style="4" customWidth="1"/>
    <col min="14338" max="14338" width="16.85546875" style="4" customWidth="1"/>
    <col min="14339" max="14339" width="28.28515625" style="4" customWidth="1"/>
    <col min="14340" max="14340" width="11.5703125" style="4" customWidth="1"/>
    <col min="14341" max="14341" width="14" style="4" customWidth="1"/>
    <col min="14342" max="14342" width="13.85546875" style="4" customWidth="1"/>
    <col min="14343" max="14343" width="12" style="4" customWidth="1"/>
    <col min="14344" max="14344" width="7" style="4" customWidth="1"/>
    <col min="14345" max="14345" width="16.5703125" style="4" customWidth="1"/>
    <col min="14346" max="14346" width="10.5703125" style="4" customWidth="1"/>
    <col min="14347" max="14351" width="8.7109375" style="4" customWidth="1"/>
    <col min="14352" max="14591" width="8.85546875" style="4"/>
    <col min="14592" max="14592" width="26.5703125" style="4" bestFit="1" customWidth="1"/>
    <col min="14593" max="14593" width="19.7109375" style="4" customWidth="1"/>
    <col min="14594" max="14594" width="16.85546875" style="4" customWidth="1"/>
    <col min="14595" max="14595" width="28.28515625" style="4" customWidth="1"/>
    <col min="14596" max="14596" width="11.5703125" style="4" customWidth="1"/>
    <col min="14597" max="14597" width="14" style="4" customWidth="1"/>
    <col min="14598" max="14598" width="13.85546875" style="4" customWidth="1"/>
    <col min="14599" max="14599" width="12" style="4" customWidth="1"/>
    <col min="14600" max="14600" width="7" style="4" customWidth="1"/>
    <col min="14601" max="14601" width="16.5703125" style="4" customWidth="1"/>
    <col min="14602" max="14602" width="10.5703125" style="4" customWidth="1"/>
    <col min="14603" max="14607" width="8.7109375" style="4" customWidth="1"/>
    <col min="14608" max="14847" width="8.85546875" style="4"/>
    <col min="14848" max="14848" width="26.5703125" style="4" bestFit="1" customWidth="1"/>
    <col min="14849" max="14849" width="19.7109375" style="4" customWidth="1"/>
    <col min="14850" max="14850" width="16.85546875" style="4" customWidth="1"/>
    <col min="14851" max="14851" width="28.28515625" style="4" customWidth="1"/>
    <col min="14852" max="14852" width="11.5703125" style="4" customWidth="1"/>
    <col min="14853" max="14853" width="14" style="4" customWidth="1"/>
    <col min="14854" max="14854" width="13.85546875" style="4" customWidth="1"/>
    <col min="14855" max="14855" width="12" style="4" customWidth="1"/>
    <col min="14856" max="14856" width="7" style="4" customWidth="1"/>
    <col min="14857" max="14857" width="16.5703125" style="4" customWidth="1"/>
    <col min="14858" max="14858" width="10.5703125" style="4" customWidth="1"/>
    <col min="14859" max="14863" width="8.7109375" style="4" customWidth="1"/>
    <col min="14864" max="15103" width="8.85546875" style="4"/>
    <col min="15104" max="15104" width="26.5703125" style="4" bestFit="1" customWidth="1"/>
    <col min="15105" max="15105" width="19.7109375" style="4" customWidth="1"/>
    <col min="15106" max="15106" width="16.85546875" style="4" customWidth="1"/>
    <col min="15107" max="15107" width="28.28515625" style="4" customWidth="1"/>
    <col min="15108" max="15108" width="11.5703125" style="4" customWidth="1"/>
    <col min="15109" max="15109" width="14" style="4" customWidth="1"/>
    <col min="15110" max="15110" width="13.85546875" style="4" customWidth="1"/>
    <col min="15111" max="15111" width="12" style="4" customWidth="1"/>
    <col min="15112" max="15112" width="7" style="4" customWidth="1"/>
    <col min="15113" max="15113" width="16.5703125" style="4" customWidth="1"/>
    <col min="15114" max="15114" width="10.5703125" style="4" customWidth="1"/>
    <col min="15115" max="15119" width="8.7109375" style="4" customWidth="1"/>
    <col min="15120" max="15359" width="8.85546875" style="4"/>
    <col min="15360" max="15360" width="26.5703125" style="4" bestFit="1" customWidth="1"/>
    <col min="15361" max="15361" width="19.7109375" style="4" customWidth="1"/>
    <col min="15362" max="15362" width="16.85546875" style="4" customWidth="1"/>
    <col min="15363" max="15363" width="28.28515625" style="4" customWidth="1"/>
    <col min="15364" max="15364" width="11.5703125" style="4" customWidth="1"/>
    <col min="15365" max="15365" width="14" style="4" customWidth="1"/>
    <col min="15366" max="15366" width="13.85546875" style="4" customWidth="1"/>
    <col min="15367" max="15367" width="12" style="4" customWidth="1"/>
    <col min="15368" max="15368" width="7" style="4" customWidth="1"/>
    <col min="15369" max="15369" width="16.5703125" style="4" customWidth="1"/>
    <col min="15370" max="15370" width="10.5703125" style="4" customWidth="1"/>
    <col min="15371" max="15375" width="8.7109375" style="4" customWidth="1"/>
    <col min="15376" max="15615" width="8.85546875" style="4"/>
    <col min="15616" max="15616" width="26.5703125" style="4" bestFit="1" customWidth="1"/>
    <col min="15617" max="15617" width="19.7109375" style="4" customWidth="1"/>
    <col min="15618" max="15618" width="16.85546875" style="4" customWidth="1"/>
    <col min="15619" max="15619" width="28.28515625" style="4" customWidth="1"/>
    <col min="15620" max="15620" width="11.5703125" style="4" customWidth="1"/>
    <col min="15621" max="15621" width="14" style="4" customWidth="1"/>
    <col min="15622" max="15622" width="13.85546875" style="4" customWidth="1"/>
    <col min="15623" max="15623" width="12" style="4" customWidth="1"/>
    <col min="15624" max="15624" width="7" style="4" customWidth="1"/>
    <col min="15625" max="15625" width="16.5703125" style="4" customWidth="1"/>
    <col min="15626" max="15626" width="10.5703125" style="4" customWidth="1"/>
    <col min="15627" max="15631" width="8.7109375" style="4" customWidth="1"/>
    <col min="15632" max="15871" width="8.85546875" style="4"/>
    <col min="15872" max="15872" width="26.5703125" style="4" bestFit="1" customWidth="1"/>
    <col min="15873" max="15873" width="19.7109375" style="4" customWidth="1"/>
    <col min="15874" max="15874" width="16.85546875" style="4" customWidth="1"/>
    <col min="15875" max="15875" width="28.28515625" style="4" customWidth="1"/>
    <col min="15876" max="15876" width="11.5703125" style="4" customWidth="1"/>
    <col min="15877" max="15877" width="14" style="4" customWidth="1"/>
    <col min="15878" max="15878" width="13.85546875" style="4" customWidth="1"/>
    <col min="15879" max="15879" width="12" style="4" customWidth="1"/>
    <col min="15880" max="15880" width="7" style="4" customWidth="1"/>
    <col min="15881" max="15881" width="16.5703125" style="4" customWidth="1"/>
    <col min="15882" max="15882" width="10.5703125" style="4" customWidth="1"/>
    <col min="15883" max="15887" width="8.7109375" style="4" customWidth="1"/>
    <col min="15888" max="16127" width="8.85546875" style="4"/>
    <col min="16128" max="16128" width="26.5703125" style="4" bestFit="1" customWidth="1"/>
    <col min="16129" max="16129" width="19.7109375" style="4" customWidth="1"/>
    <col min="16130" max="16130" width="16.85546875" style="4" customWidth="1"/>
    <col min="16131" max="16131" width="28.28515625" style="4" customWidth="1"/>
    <col min="16132" max="16132" width="11.5703125" style="4" customWidth="1"/>
    <col min="16133" max="16133" width="14" style="4" customWidth="1"/>
    <col min="16134" max="16134" width="13.85546875" style="4" customWidth="1"/>
    <col min="16135" max="16135" width="12" style="4" customWidth="1"/>
    <col min="16136" max="16136" width="7" style="4" customWidth="1"/>
    <col min="16137" max="16137" width="16.5703125" style="4" customWidth="1"/>
    <col min="16138" max="16138" width="10.5703125" style="4" customWidth="1"/>
    <col min="16139" max="16143" width="8.7109375" style="4" customWidth="1"/>
    <col min="16144" max="16384" width="8.85546875" style="4"/>
  </cols>
  <sheetData>
    <row r="1" spans="1:255" customFormat="1" ht="15" customHeight="1">
      <c r="A1" s="271" t="s">
        <v>14</v>
      </c>
      <c r="B1" s="271"/>
      <c r="C1" s="271"/>
      <c r="D1" s="273" t="s">
        <v>15</v>
      </c>
      <c r="E1" s="273"/>
      <c r="F1" s="80" t="s">
        <v>16</v>
      </c>
      <c r="G1" s="53"/>
      <c r="H1" s="271" t="s">
        <v>17</v>
      </c>
      <c r="I1" s="271"/>
      <c r="J1" s="33"/>
    </row>
    <row r="2" spans="1:255" s="160" customFormat="1" ht="80.099999999999994" customHeight="1">
      <c r="A2" s="272" t="s">
        <v>1773</v>
      </c>
      <c r="B2" s="272"/>
      <c r="C2" s="272"/>
      <c r="D2" s="242" t="s">
        <v>295</v>
      </c>
      <c r="E2" s="242"/>
      <c r="F2" s="242" t="s">
        <v>296</v>
      </c>
      <c r="G2" s="242"/>
      <c r="H2" s="242" t="s">
        <v>25</v>
      </c>
      <c r="I2" s="242"/>
      <c r="J2" s="168"/>
    </row>
    <row r="3" spans="1:255" customFormat="1" ht="22.5" customHeight="1">
      <c r="A3" s="274" t="s">
        <v>18</v>
      </c>
      <c r="B3" s="274"/>
      <c r="C3" s="274"/>
      <c r="D3" s="274"/>
      <c r="E3" s="274"/>
      <c r="F3" s="274"/>
      <c r="G3" s="274"/>
      <c r="H3" s="274"/>
      <c r="I3" s="274"/>
      <c r="J3" s="25"/>
    </row>
    <row r="4" spans="1:255" customFormat="1" ht="35.25" customHeight="1">
      <c r="A4" s="275" t="s">
        <v>1773</v>
      </c>
      <c r="B4" s="275"/>
      <c r="C4" s="275"/>
      <c r="D4" s="275"/>
      <c r="E4" s="275"/>
      <c r="F4" s="275"/>
      <c r="G4" s="275"/>
      <c r="H4" s="275"/>
      <c r="I4" s="275"/>
    </row>
    <row r="5" spans="1:255" s="1" customFormat="1">
      <c r="A5" s="54" t="s">
        <v>6</v>
      </c>
      <c r="B5" s="55"/>
      <c r="C5" s="55"/>
      <c r="D5" s="56"/>
      <c r="E5" s="56"/>
      <c r="F5" s="56"/>
      <c r="G5" s="57"/>
      <c r="H5" s="235"/>
      <c r="I5" s="236"/>
    </row>
    <row r="6" spans="1:255" s="10" customFormat="1" ht="23.25" customHeight="1">
      <c r="A6" s="276" t="s">
        <v>112</v>
      </c>
      <c r="B6" s="276"/>
      <c r="C6" s="276"/>
      <c r="D6" s="276"/>
      <c r="E6" s="276"/>
      <c r="F6" s="276"/>
      <c r="G6" s="276"/>
      <c r="H6" s="276"/>
      <c r="I6" s="276"/>
    </row>
    <row r="7" spans="1:255">
      <c r="A7" s="156" t="str">
        <f>'Orçamento Sintético'!A5</f>
        <v xml:space="preserve"> 1 </v>
      </c>
      <c r="B7" s="256" t="str">
        <f>'Orçamento Sintético'!D5</f>
        <v>SERVIÇOS PRELIMINARES</v>
      </c>
      <c r="C7" s="256"/>
      <c r="D7" s="256"/>
      <c r="E7" s="256"/>
      <c r="F7" s="256"/>
      <c r="G7" s="256"/>
      <c r="H7" s="256"/>
      <c r="I7" s="256"/>
      <c r="J7" s="6"/>
      <c r="K7" s="6"/>
      <c r="L7" s="6"/>
      <c r="M7" s="7"/>
      <c r="N7" s="6"/>
      <c r="O7" s="6"/>
      <c r="P7" s="6"/>
      <c r="Q7" s="6"/>
      <c r="R7" s="2"/>
      <c r="S7" s="2"/>
      <c r="T7" s="2"/>
      <c r="U7" s="2"/>
      <c r="V7" s="2"/>
      <c r="W7" s="2"/>
      <c r="X7" s="2"/>
      <c r="Y7" s="2"/>
      <c r="Z7" s="2"/>
      <c r="AA7" s="2"/>
      <c r="AB7" s="2"/>
      <c r="AC7" s="2"/>
      <c r="AD7" s="2"/>
      <c r="AE7" s="2"/>
      <c r="AF7" s="2"/>
      <c r="AG7" s="2"/>
      <c r="AH7" s="2"/>
      <c r="AI7" s="2"/>
      <c r="AJ7" s="2"/>
      <c r="AK7" s="2"/>
      <c r="AL7" s="2"/>
      <c r="AM7" s="2"/>
    </row>
    <row r="8" spans="1:255" s="2" customFormat="1" ht="45" customHeight="1">
      <c r="A8" s="40" t="str">
        <f>'Orçamento Sintético'!A6</f>
        <v xml:space="preserve"> 1.1 </v>
      </c>
      <c r="B8" s="40" t="str">
        <f>'Orçamento Sintético'!B6</f>
        <v xml:space="preserve"> COMP. 01 </v>
      </c>
      <c r="C8" s="40" t="str">
        <f>'Orçamento Sintético'!C6</f>
        <v>Próprio</v>
      </c>
      <c r="D8" s="249" t="str">
        <f>'Orçamento Sintético'!D6</f>
        <v>PLACA DE OBRA (PARA CONSTRUCAO CIVIL) EM CHAPA GALVANIZADA *N. 22*, ADESIVADA, INCLUSIVE ESTRUTURA DE MADEIRA PARA SUSTENTAÇÃO, ESCAVAÇÃO MANUAL E FIXAÇÃO EM BASE DE CONCRETO FCK=15MPA</v>
      </c>
      <c r="E8" s="250"/>
      <c r="F8" s="250"/>
      <c r="G8" s="250"/>
      <c r="H8" s="250"/>
      <c r="I8" s="251"/>
      <c r="J8" s="12"/>
      <c r="K8" s="13"/>
      <c r="L8" s="13"/>
      <c r="M8" s="13"/>
      <c r="N8" s="14"/>
      <c r="O8" s="13"/>
      <c r="P8" s="13"/>
      <c r="Q8" s="13"/>
      <c r="R8" s="13"/>
    </row>
    <row r="9" spans="1:255" s="2" customFormat="1">
      <c r="A9" s="58" t="s">
        <v>4</v>
      </c>
      <c r="B9" s="154" t="s">
        <v>8</v>
      </c>
      <c r="C9" s="154" t="s">
        <v>9</v>
      </c>
      <c r="D9" s="177" t="s">
        <v>751</v>
      </c>
      <c r="E9" s="36"/>
      <c r="F9" s="60"/>
      <c r="G9" s="37"/>
      <c r="H9" s="38"/>
      <c r="I9" s="38"/>
      <c r="J9" s="12"/>
      <c r="K9" s="13"/>
      <c r="L9" s="13"/>
      <c r="M9" s="13"/>
      <c r="N9" s="14"/>
      <c r="O9" s="13"/>
      <c r="P9" s="13"/>
      <c r="Q9" s="13"/>
      <c r="R9" s="13"/>
    </row>
    <row r="10" spans="1:255" s="2" customFormat="1">
      <c r="A10" s="58" t="s">
        <v>124</v>
      </c>
      <c r="B10" s="154">
        <v>3</v>
      </c>
      <c r="C10" s="154">
        <v>2</v>
      </c>
      <c r="D10" s="62">
        <f>C10*B10</f>
        <v>6</v>
      </c>
      <c r="E10" s="36"/>
      <c r="F10" s="60"/>
      <c r="G10" s="37"/>
      <c r="H10" s="38"/>
      <c r="I10" s="38"/>
      <c r="J10" s="12"/>
      <c r="K10" s="13"/>
      <c r="L10" s="13"/>
      <c r="M10" s="13"/>
      <c r="N10" s="14"/>
      <c r="O10" s="13"/>
      <c r="P10" s="13"/>
      <c r="Q10" s="13"/>
      <c r="R10" s="13"/>
    </row>
    <row r="11" spans="1:255" s="2" customFormat="1">
      <c r="A11" s="252" t="s">
        <v>3</v>
      </c>
      <c r="B11" s="253"/>
      <c r="C11" s="254"/>
      <c r="D11" s="42">
        <f>D10</f>
        <v>6</v>
      </c>
      <c r="E11" s="63" t="s">
        <v>1</v>
      </c>
      <c r="F11" s="42" t="s">
        <v>19</v>
      </c>
      <c r="G11" s="37"/>
      <c r="H11" s="38"/>
      <c r="I11" s="38"/>
      <c r="J11" s="15"/>
      <c r="K11" s="13"/>
      <c r="L11" s="13"/>
      <c r="M11" s="13"/>
      <c r="N11" s="14"/>
      <c r="O11" s="13"/>
      <c r="P11" s="13"/>
      <c r="Q11" s="13"/>
      <c r="R11" s="13"/>
    </row>
    <row r="12" spans="1:255" s="3" customFormat="1">
      <c r="A12" s="64"/>
      <c r="B12" s="76"/>
      <c r="C12" s="76"/>
      <c r="D12" s="65"/>
      <c r="E12" s="66"/>
      <c r="F12" s="65"/>
      <c r="G12" s="37"/>
      <c r="H12" s="191"/>
      <c r="I12" s="191"/>
    </row>
    <row r="13" spans="1:255" ht="19.5" customHeight="1">
      <c r="A13" s="40" t="str">
        <f>'Orçamento Sintético'!A7</f>
        <v xml:space="preserve"> 1.2 </v>
      </c>
      <c r="B13" s="40" t="str">
        <f>'Orçamento Sintético'!B7</f>
        <v xml:space="preserve"> 97665 </v>
      </c>
      <c r="C13" s="40" t="str">
        <f>'Orçamento Sintético'!C7</f>
        <v>SINAPI</v>
      </c>
      <c r="D13" s="265" t="str">
        <f>'Orçamento Sintético'!D7</f>
        <v>REMOÇÃO DE LUMINÁRIAS, DE FORMA MANUAL, SEM REAPROVEITAMENTO. AF_12/2017</v>
      </c>
      <c r="E13" s="266"/>
      <c r="F13" s="266"/>
      <c r="G13" s="266"/>
      <c r="H13" s="266"/>
      <c r="I13" s="267"/>
      <c r="J13" s="6"/>
      <c r="K13" s="6"/>
      <c r="L13" s="6"/>
      <c r="M13" s="7"/>
      <c r="N13" s="6"/>
      <c r="O13" s="6"/>
      <c r="P13" s="6"/>
      <c r="Q13" s="6"/>
      <c r="R13" s="2"/>
      <c r="S13" s="2"/>
      <c r="T13" s="2"/>
      <c r="U13" s="2"/>
      <c r="V13" s="2"/>
      <c r="W13" s="2"/>
      <c r="X13" s="2"/>
      <c r="Y13" s="2"/>
      <c r="Z13" s="2"/>
      <c r="AA13" s="2"/>
      <c r="AB13" s="2"/>
      <c r="AC13" s="2"/>
      <c r="AD13" s="2"/>
      <c r="AE13" s="2"/>
      <c r="AF13" s="2"/>
      <c r="AG13" s="2"/>
      <c r="AH13" s="2"/>
      <c r="AI13" s="2"/>
      <c r="AJ13" s="2"/>
      <c r="AK13" s="2"/>
      <c r="AL13" s="2"/>
      <c r="AM13" s="2"/>
    </row>
    <row r="14" spans="1:255" s="2" customFormat="1">
      <c r="A14" s="58" t="s">
        <v>4</v>
      </c>
      <c r="B14" s="193" t="s">
        <v>5</v>
      </c>
      <c r="C14" s="193"/>
      <c r="D14" s="194"/>
      <c r="E14" s="194"/>
      <c r="F14" s="177" t="s">
        <v>751</v>
      </c>
      <c r="G14" s="191"/>
      <c r="H14" s="191"/>
      <c r="I14" s="191"/>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s="2" customFormat="1">
      <c r="A15" s="58" t="s">
        <v>125</v>
      </c>
      <c r="B15" s="154">
        <v>11</v>
      </c>
      <c r="C15" s="154"/>
      <c r="D15" s="62"/>
      <c r="E15" s="62"/>
      <c r="F15" s="62">
        <f>B15</f>
        <v>11</v>
      </c>
      <c r="G15" s="191"/>
      <c r="H15" s="195"/>
      <c r="I15" s="195"/>
      <c r="J15" s="9"/>
      <c r="K15" s="6"/>
      <c r="L15" s="7"/>
      <c r="M15" s="8"/>
      <c r="N15" s="6"/>
      <c r="O15" s="6"/>
      <c r="P15" s="6"/>
      <c r="Q15" s="6"/>
    </row>
    <row r="16" spans="1:255" s="2" customFormat="1">
      <c r="A16" s="252" t="s">
        <v>3</v>
      </c>
      <c r="B16" s="253"/>
      <c r="C16" s="253"/>
      <c r="D16" s="253"/>
      <c r="E16" s="254"/>
      <c r="F16" s="42">
        <f>F15</f>
        <v>11</v>
      </c>
      <c r="G16" s="192" t="s">
        <v>0</v>
      </c>
      <c r="H16" s="195"/>
      <c r="I16" s="195"/>
      <c r="J16" s="9"/>
      <c r="K16" s="6"/>
      <c r="L16" s="7"/>
      <c r="M16" s="8"/>
      <c r="N16" s="6"/>
      <c r="O16" s="6"/>
      <c r="P16" s="6"/>
      <c r="Q16" s="6"/>
    </row>
    <row r="17" spans="1:255" s="2" customFormat="1">
      <c r="A17" s="67"/>
      <c r="B17" s="68"/>
      <c r="C17" s="68"/>
      <c r="D17" s="69"/>
      <c r="E17" s="69"/>
      <c r="F17" s="69"/>
      <c r="G17" s="37"/>
      <c r="H17" s="196"/>
      <c r="I17" s="197"/>
      <c r="J17" s="16"/>
      <c r="K17" s="13"/>
      <c r="L17" s="13"/>
      <c r="M17" s="13"/>
      <c r="N17" s="14"/>
      <c r="O17" s="13"/>
      <c r="P17" s="13"/>
      <c r="Q17" s="13"/>
      <c r="R17" s="13"/>
    </row>
    <row r="18" spans="1:255" ht="21.75" customHeight="1">
      <c r="A18" s="40" t="str">
        <f>'Orçamento Sintético'!A8</f>
        <v xml:space="preserve"> 1.3 </v>
      </c>
      <c r="B18" s="40" t="str">
        <f>'Orçamento Sintético'!B8</f>
        <v xml:space="preserve"> 97644 </v>
      </c>
      <c r="C18" s="40" t="str">
        <f>'Orçamento Sintético'!C8</f>
        <v>SINAPI</v>
      </c>
      <c r="D18" s="249" t="str">
        <f>'Orçamento Sintético'!D8</f>
        <v>REMOÇÃO DE PORTAS, DE FORMA MANUAL, SEM REAPROVEITAMENTO. AF_12/2017</v>
      </c>
      <c r="E18" s="250"/>
      <c r="F18" s="250"/>
      <c r="G18" s="250"/>
      <c r="H18" s="250"/>
      <c r="I18" s="251"/>
      <c r="J18" s="6"/>
      <c r="K18" s="6"/>
      <c r="L18" s="6"/>
      <c r="M18" s="7"/>
      <c r="N18" s="6"/>
      <c r="O18" s="6"/>
      <c r="P18" s="6"/>
      <c r="Q18" s="6"/>
      <c r="R18" s="2"/>
      <c r="S18" s="2"/>
      <c r="T18" s="2"/>
      <c r="U18" s="2"/>
      <c r="V18" s="2"/>
      <c r="W18" s="2"/>
      <c r="X18" s="2"/>
      <c r="Y18" s="2"/>
      <c r="Z18" s="2"/>
      <c r="AA18" s="2"/>
      <c r="AB18" s="2"/>
      <c r="AC18" s="2"/>
      <c r="AD18" s="2"/>
      <c r="AE18" s="2"/>
      <c r="AF18" s="2"/>
      <c r="AG18" s="2"/>
      <c r="AH18" s="2"/>
      <c r="AI18" s="2"/>
      <c r="AJ18" s="2"/>
      <c r="AK18" s="2"/>
      <c r="AL18" s="2"/>
      <c r="AM18" s="2"/>
    </row>
    <row r="19" spans="1:255" s="2" customFormat="1">
      <c r="A19" s="58"/>
      <c r="B19" s="257" t="s">
        <v>8</v>
      </c>
      <c r="C19" s="257"/>
      <c r="D19" s="257" t="s">
        <v>24</v>
      </c>
      <c r="E19" s="257"/>
      <c r="F19" s="177" t="s">
        <v>751</v>
      </c>
      <c r="G19" s="36"/>
      <c r="H19" s="38"/>
      <c r="I19" s="38"/>
      <c r="J19" s="12"/>
      <c r="K19" s="13"/>
      <c r="L19" s="13"/>
      <c r="M19" s="13"/>
      <c r="N19" s="14"/>
      <c r="O19" s="13"/>
      <c r="P19" s="13"/>
      <c r="Q19" s="13"/>
      <c r="R19" s="13"/>
    </row>
    <row r="20" spans="1:255" s="2" customFormat="1">
      <c r="A20" s="58" t="s">
        <v>113</v>
      </c>
      <c r="B20" s="257">
        <v>0.9</v>
      </c>
      <c r="C20" s="257"/>
      <c r="D20" s="257">
        <v>2.1</v>
      </c>
      <c r="E20" s="257"/>
      <c r="F20" s="59">
        <f>B20*D20</f>
        <v>1.89</v>
      </c>
      <c r="G20" s="36"/>
      <c r="H20" s="38"/>
      <c r="I20" s="38"/>
      <c r="J20" s="12"/>
      <c r="K20" s="13"/>
      <c r="L20" s="13"/>
      <c r="M20" s="13"/>
      <c r="N20" s="14"/>
      <c r="O20" s="13"/>
      <c r="P20" s="13"/>
      <c r="Q20" s="13"/>
      <c r="R20" s="13"/>
    </row>
    <row r="21" spans="1:255" s="2" customFormat="1">
      <c r="A21" s="58" t="s">
        <v>113</v>
      </c>
      <c r="B21" s="257">
        <v>1</v>
      </c>
      <c r="C21" s="257"/>
      <c r="D21" s="257">
        <v>2.1</v>
      </c>
      <c r="E21" s="257"/>
      <c r="F21" s="59">
        <f>B21*D21</f>
        <v>2.1</v>
      </c>
      <c r="G21" s="36"/>
      <c r="H21" s="38"/>
      <c r="I21" s="38"/>
      <c r="J21" s="12"/>
      <c r="K21" s="13"/>
      <c r="L21" s="13"/>
      <c r="M21" s="13"/>
      <c r="N21" s="14"/>
      <c r="O21" s="13"/>
      <c r="P21" s="13"/>
      <c r="Q21" s="13"/>
      <c r="R21" s="13"/>
    </row>
    <row r="22" spans="1:255" s="2" customFormat="1">
      <c r="A22" s="255" t="s">
        <v>3</v>
      </c>
      <c r="B22" s="255"/>
      <c r="C22" s="255"/>
      <c r="D22" s="255"/>
      <c r="E22" s="255"/>
      <c r="F22" s="42">
        <f>SUM(F20:F21)</f>
        <v>3.99</v>
      </c>
      <c r="G22" s="63" t="s">
        <v>1</v>
      </c>
      <c r="H22" s="38"/>
      <c r="I22" s="38"/>
      <c r="J22" s="15"/>
      <c r="K22" s="13"/>
      <c r="L22" s="13"/>
      <c r="M22" s="13"/>
      <c r="N22" s="14"/>
      <c r="O22" s="13"/>
      <c r="P22" s="13"/>
      <c r="Q22" s="13"/>
      <c r="R22" s="13"/>
    </row>
    <row r="23" spans="1:255" s="2" customFormat="1">
      <c r="A23" s="67"/>
      <c r="B23" s="68"/>
      <c r="C23" s="68"/>
      <c r="D23" s="69"/>
      <c r="E23" s="69"/>
      <c r="F23" s="69"/>
      <c r="G23" s="37"/>
      <c r="H23" s="196"/>
      <c r="I23" s="197"/>
      <c r="J23" s="16"/>
      <c r="K23" s="13"/>
      <c r="L23" s="13"/>
      <c r="M23" s="13"/>
      <c r="N23" s="14"/>
      <c r="O23" s="13"/>
      <c r="P23" s="13"/>
      <c r="Q23" s="13"/>
      <c r="R23" s="13"/>
    </row>
    <row r="24" spans="1:255" ht="33.75" customHeight="1">
      <c r="A24" s="40" t="str">
        <f>'Orçamento Sintético'!A9</f>
        <v xml:space="preserve"> 1.4 </v>
      </c>
      <c r="B24" s="40" t="str">
        <f>'Orçamento Sintético'!B9</f>
        <v xml:space="preserve"> 97622 </v>
      </c>
      <c r="C24" s="40" t="str">
        <f>'Orçamento Sintético'!C9</f>
        <v>SINAPI</v>
      </c>
      <c r="D24" s="249" t="str">
        <f>'Orçamento Sintético'!D9</f>
        <v>DEMOLIÇÃO DE ALVENARIA DE BLOCO FURADO, DE FORMA MANUAL, SEM REAPROVEITAMENTO. AF_12/2017</v>
      </c>
      <c r="E24" s="250"/>
      <c r="F24" s="250"/>
      <c r="G24" s="250"/>
      <c r="H24" s="250"/>
      <c r="I24" s="251"/>
      <c r="J24" s="6"/>
      <c r="K24" s="6"/>
      <c r="L24" s="6"/>
      <c r="M24" s="7"/>
      <c r="N24" s="6"/>
      <c r="O24" s="6"/>
      <c r="P24" s="6"/>
      <c r="Q24" s="6"/>
      <c r="R24" s="2"/>
      <c r="S24" s="2"/>
      <c r="T24" s="2"/>
      <c r="U24" s="2"/>
      <c r="V24" s="2"/>
      <c r="W24" s="2"/>
      <c r="X24" s="2"/>
      <c r="Y24" s="2"/>
      <c r="Z24" s="2"/>
      <c r="AA24" s="2"/>
      <c r="AB24" s="2"/>
      <c r="AC24" s="2"/>
      <c r="AD24" s="2"/>
      <c r="AE24" s="2"/>
      <c r="AF24" s="2"/>
      <c r="AG24" s="2"/>
      <c r="AH24" s="2"/>
      <c r="AI24" s="2"/>
      <c r="AJ24" s="2"/>
      <c r="AK24" s="2"/>
      <c r="AL24" s="2"/>
      <c r="AM24" s="2"/>
    </row>
    <row r="25" spans="1:255" s="2" customFormat="1">
      <c r="A25" s="58" t="s">
        <v>4</v>
      </c>
      <c r="B25" s="154" t="s">
        <v>8</v>
      </c>
      <c r="C25" s="154" t="s">
        <v>24</v>
      </c>
      <c r="D25" s="154" t="s">
        <v>21</v>
      </c>
      <c r="E25" s="194" t="s">
        <v>115</v>
      </c>
      <c r="F25" s="177" t="s">
        <v>751</v>
      </c>
      <c r="G25" s="191"/>
      <c r="H25" s="191"/>
      <c r="I25" s="191"/>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s="2" customFormat="1">
      <c r="A26" s="58" t="s">
        <v>114</v>
      </c>
      <c r="B26" s="81">
        <v>32.9</v>
      </c>
      <c r="C26" s="154">
        <v>0.5</v>
      </c>
      <c r="D26" s="154">
        <v>2</v>
      </c>
      <c r="E26" s="154">
        <v>0.6</v>
      </c>
      <c r="F26" s="62">
        <f>B26*C26*D26*E26</f>
        <v>19.739999999999998</v>
      </c>
      <c r="G26" s="191"/>
      <c r="H26" s="195"/>
      <c r="I26" s="195"/>
      <c r="J26" s="9"/>
      <c r="K26" s="6"/>
      <c r="L26" s="7"/>
      <c r="M26" s="8"/>
      <c r="N26" s="6"/>
      <c r="O26" s="6"/>
      <c r="P26" s="6"/>
      <c r="Q26" s="6"/>
    </row>
    <row r="27" spans="1:255" s="2" customFormat="1">
      <c r="A27" s="252" t="s">
        <v>3</v>
      </c>
      <c r="B27" s="253"/>
      <c r="C27" s="253"/>
      <c r="D27" s="253"/>
      <c r="E27" s="254"/>
      <c r="F27" s="42">
        <f>F26</f>
        <v>19.739999999999998</v>
      </c>
      <c r="G27" s="192" t="s">
        <v>7</v>
      </c>
      <c r="H27" s="195"/>
      <c r="I27" s="195"/>
      <c r="J27" s="9"/>
      <c r="K27" s="6"/>
      <c r="L27" s="7"/>
      <c r="M27" s="8"/>
      <c r="N27" s="6"/>
      <c r="O27" s="6"/>
      <c r="P27" s="6"/>
      <c r="Q27" s="6"/>
    </row>
    <row r="28" spans="1:255" s="2" customFormat="1">
      <c r="A28" s="67"/>
      <c r="B28" s="68"/>
      <c r="C28" s="68"/>
      <c r="D28" s="69"/>
      <c r="E28" s="69"/>
      <c r="F28" s="69"/>
      <c r="G28" s="37"/>
      <c r="H28" s="196"/>
      <c r="I28" s="197"/>
      <c r="J28" s="16"/>
      <c r="K28" s="13"/>
      <c r="L28" s="13"/>
      <c r="M28" s="13"/>
      <c r="N28" s="14"/>
      <c r="O28" s="13"/>
      <c r="P28" s="13"/>
      <c r="Q28" s="13"/>
      <c r="R28" s="13"/>
    </row>
    <row r="29" spans="1:255" ht="29.25" customHeight="1">
      <c r="A29" s="40" t="str">
        <f>'Orçamento Sintético'!A10</f>
        <v xml:space="preserve"> 1.5 </v>
      </c>
      <c r="B29" s="40" t="str">
        <f>'Orçamento Sintético'!B10</f>
        <v xml:space="preserve"> 12119 </v>
      </c>
      <c r="C29" s="40" t="str">
        <f>'Orçamento Sintético'!C10</f>
        <v>ORSE</v>
      </c>
      <c r="D29" s="249" t="str">
        <f>'Orçamento Sintético'!D10</f>
        <v>REMOÇÃO DE TELA DE NYLON PARA PROTEÇÃO DE FACHADA/ALAMBRADO/QUADRA DE ESPORTES</v>
      </c>
      <c r="E29" s="250"/>
      <c r="F29" s="250"/>
      <c r="G29" s="250"/>
      <c r="H29" s="250"/>
      <c r="I29" s="251"/>
      <c r="J29" s="6"/>
      <c r="K29" s="6"/>
      <c r="L29" s="6"/>
      <c r="M29" s="7"/>
      <c r="N29" s="6"/>
      <c r="O29" s="6"/>
      <c r="P29" s="6"/>
      <c r="Q29" s="6"/>
      <c r="R29" s="2"/>
      <c r="S29" s="2"/>
      <c r="T29" s="2"/>
      <c r="U29" s="2"/>
      <c r="V29" s="2"/>
      <c r="W29" s="2"/>
      <c r="X29" s="2"/>
      <c r="Y29" s="2"/>
      <c r="Z29" s="2"/>
      <c r="AA29" s="2"/>
      <c r="AB29" s="2"/>
      <c r="AC29" s="2"/>
      <c r="AD29" s="2"/>
      <c r="AE29" s="2"/>
      <c r="AF29" s="2"/>
      <c r="AG29" s="2"/>
      <c r="AH29" s="2"/>
      <c r="AI29" s="2"/>
      <c r="AJ29" s="2"/>
      <c r="AK29" s="2"/>
      <c r="AL29" s="2"/>
      <c r="AM29" s="2"/>
    </row>
    <row r="30" spans="1:255" s="2" customFormat="1">
      <c r="A30" s="58" t="s">
        <v>4</v>
      </c>
      <c r="B30" s="154" t="s">
        <v>117</v>
      </c>
      <c r="C30" s="154" t="s">
        <v>24</v>
      </c>
      <c r="D30" s="154"/>
      <c r="E30" s="194"/>
      <c r="F30" s="177" t="s">
        <v>751</v>
      </c>
      <c r="G30" s="191"/>
      <c r="H30" s="191"/>
      <c r="I30" s="191"/>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 customFormat="1">
      <c r="A31" s="58" t="s">
        <v>116</v>
      </c>
      <c r="B31" s="81">
        <f>34+34+23.1+23.1</f>
        <v>114.2</v>
      </c>
      <c r="C31" s="154">
        <v>4</v>
      </c>
      <c r="D31" s="154"/>
      <c r="E31" s="154"/>
      <c r="F31" s="62">
        <f>B31*C31</f>
        <v>456.8</v>
      </c>
      <c r="G31" s="191"/>
      <c r="H31" s="195"/>
      <c r="I31" s="195"/>
      <c r="J31" s="9"/>
      <c r="K31" s="6"/>
      <c r="L31" s="7"/>
      <c r="M31" s="8"/>
      <c r="N31" s="6"/>
      <c r="O31" s="6"/>
      <c r="P31" s="6"/>
      <c r="Q31" s="6"/>
    </row>
    <row r="32" spans="1:255" s="2" customFormat="1">
      <c r="A32" s="252" t="s">
        <v>3</v>
      </c>
      <c r="B32" s="253"/>
      <c r="C32" s="253"/>
      <c r="D32" s="253"/>
      <c r="E32" s="254"/>
      <c r="F32" s="42">
        <f>F31</f>
        <v>456.8</v>
      </c>
      <c r="G32" s="192" t="s">
        <v>1</v>
      </c>
      <c r="H32" s="195"/>
      <c r="I32" s="195"/>
      <c r="J32" s="9"/>
      <c r="K32" s="6"/>
      <c r="L32" s="7"/>
      <c r="M32" s="8"/>
      <c r="N32" s="6"/>
      <c r="O32" s="6"/>
      <c r="P32" s="6"/>
      <c r="Q32" s="6"/>
    </row>
    <row r="33" spans="1:17" s="2" customFormat="1">
      <c r="A33" s="64"/>
      <c r="B33" s="76"/>
      <c r="C33" s="76"/>
      <c r="D33" s="76"/>
      <c r="E33" s="76"/>
      <c r="F33" s="65"/>
      <c r="G33" s="192"/>
      <c r="H33" s="195"/>
      <c r="I33" s="195"/>
      <c r="J33" s="9"/>
      <c r="K33" s="6"/>
      <c r="L33" s="7"/>
      <c r="M33" s="8"/>
      <c r="N33" s="6"/>
      <c r="O33" s="6"/>
      <c r="P33" s="6"/>
      <c r="Q33" s="6"/>
    </row>
    <row r="34" spans="1:17" s="2" customFormat="1" ht="22.5" customHeight="1">
      <c r="A34" s="40" t="str">
        <f>'Orçamento Sintético'!A11</f>
        <v xml:space="preserve"> 1.6 </v>
      </c>
      <c r="B34" s="40" t="str">
        <f>'Orçamento Sintético'!B11</f>
        <v xml:space="preserve"> 022616 </v>
      </c>
      <c r="C34" s="40" t="str">
        <f>'Orçamento Sintético'!C11</f>
        <v>SBC</v>
      </c>
      <c r="D34" s="249" t="str">
        <f>'Orçamento Sintético'!D11</f>
        <v>RETIRADA DE POSTE DE 7M DE ALTURA</v>
      </c>
      <c r="E34" s="250"/>
      <c r="F34" s="250"/>
      <c r="G34" s="250"/>
      <c r="H34" s="250"/>
      <c r="I34" s="251"/>
      <c r="J34" s="9"/>
      <c r="K34" s="6"/>
      <c r="L34" s="7"/>
      <c r="M34" s="8"/>
      <c r="N34" s="6"/>
      <c r="O34" s="6"/>
      <c r="P34" s="6"/>
      <c r="Q34" s="6"/>
    </row>
    <row r="35" spans="1:17" s="2" customFormat="1">
      <c r="A35" s="58" t="s">
        <v>4</v>
      </c>
      <c r="B35" s="154" t="s">
        <v>5</v>
      </c>
      <c r="C35" s="154"/>
      <c r="D35" s="154"/>
      <c r="E35" s="194"/>
      <c r="F35" s="177" t="s">
        <v>751</v>
      </c>
      <c r="G35" s="191"/>
      <c r="H35" s="191"/>
      <c r="I35" s="191"/>
      <c r="J35" s="9"/>
      <c r="K35" s="6"/>
      <c r="L35" s="7"/>
      <c r="M35" s="8"/>
      <c r="N35" s="6"/>
      <c r="O35" s="6"/>
      <c r="P35" s="6"/>
      <c r="Q35" s="6"/>
    </row>
    <row r="36" spans="1:17" s="2" customFormat="1">
      <c r="A36" s="58" t="s">
        <v>116</v>
      </c>
      <c r="B36" s="81">
        <v>4</v>
      </c>
      <c r="C36" s="154"/>
      <c r="D36" s="154"/>
      <c r="E36" s="154"/>
      <c r="F36" s="62">
        <f>B36</f>
        <v>4</v>
      </c>
      <c r="G36" s="191"/>
      <c r="H36" s="195"/>
      <c r="I36" s="195"/>
      <c r="J36" s="9"/>
      <c r="K36" s="6"/>
      <c r="L36" s="7"/>
      <c r="M36" s="8"/>
      <c r="N36" s="6"/>
      <c r="O36" s="6"/>
      <c r="P36" s="6"/>
      <c r="Q36" s="6"/>
    </row>
    <row r="37" spans="1:17" s="2" customFormat="1">
      <c r="A37" s="252" t="s">
        <v>3</v>
      </c>
      <c r="B37" s="253"/>
      <c r="C37" s="253"/>
      <c r="D37" s="253"/>
      <c r="E37" s="254"/>
      <c r="F37" s="42">
        <f>F36</f>
        <v>4</v>
      </c>
      <c r="G37" s="192" t="s">
        <v>0</v>
      </c>
      <c r="H37" s="195"/>
      <c r="I37" s="195"/>
      <c r="J37" s="9"/>
      <c r="K37" s="6"/>
      <c r="L37" s="7"/>
      <c r="M37" s="8"/>
      <c r="N37" s="6"/>
      <c r="O37" s="6"/>
      <c r="P37" s="6"/>
      <c r="Q37" s="6"/>
    </row>
    <row r="38" spans="1:17" s="2" customFormat="1">
      <c r="A38" s="64"/>
      <c r="B38" s="76"/>
      <c r="C38" s="76"/>
      <c r="D38" s="76"/>
      <c r="E38" s="76"/>
      <c r="F38" s="65"/>
      <c r="G38" s="192"/>
      <c r="H38" s="195"/>
      <c r="I38" s="195"/>
      <c r="J38" s="9"/>
      <c r="K38" s="6"/>
      <c r="L38" s="7"/>
      <c r="M38" s="8"/>
      <c r="N38" s="6"/>
      <c r="O38" s="6"/>
      <c r="P38" s="6"/>
      <c r="Q38" s="6"/>
    </row>
    <row r="39" spans="1:17" s="2" customFormat="1" ht="20.25" customHeight="1">
      <c r="A39" s="40" t="str">
        <f>'Orçamento Sintético'!A12</f>
        <v xml:space="preserve"> 1.7 </v>
      </c>
      <c r="B39" s="40" t="str">
        <f>'Orçamento Sintético'!B12</f>
        <v xml:space="preserve"> 3240 </v>
      </c>
      <c r="C39" s="40" t="str">
        <f>'Orçamento Sintético'!C12</f>
        <v>ORSE</v>
      </c>
      <c r="D39" s="249" t="str">
        <f>'Orçamento Sintético'!D12</f>
        <v>DEMOLIÇÃO DE PISO DE ALTA RESISTÊNCIA</v>
      </c>
      <c r="E39" s="250"/>
      <c r="F39" s="250"/>
      <c r="G39" s="250"/>
      <c r="H39" s="250"/>
      <c r="I39" s="251"/>
      <c r="J39" s="9"/>
      <c r="K39" s="6"/>
      <c r="L39" s="7"/>
      <c r="M39" s="8"/>
      <c r="N39" s="6"/>
      <c r="O39" s="6"/>
      <c r="P39" s="6"/>
      <c r="Q39" s="6"/>
    </row>
    <row r="40" spans="1:17" s="2" customFormat="1">
      <c r="A40" s="58" t="s">
        <v>4</v>
      </c>
      <c r="B40" s="154" t="s">
        <v>12</v>
      </c>
      <c r="C40" s="154" t="s">
        <v>8</v>
      </c>
      <c r="D40" s="154"/>
      <c r="E40" s="194"/>
      <c r="F40" s="177" t="s">
        <v>751</v>
      </c>
      <c r="G40" s="191"/>
      <c r="H40" s="191"/>
      <c r="I40" s="191"/>
      <c r="J40" s="9"/>
      <c r="K40" s="6"/>
      <c r="L40" s="7"/>
      <c r="M40" s="8"/>
      <c r="N40" s="6"/>
      <c r="O40" s="6"/>
      <c r="P40" s="6"/>
      <c r="Q40" s="6"/>
    </row>
    <row r="41" spans="1:17" s="2" customFormat="1">
      <c r="A41" s="58" t="s">
        <v>116</v>
      </c>
      <c r="B41" s="81">
        <v>2.23</v>
      </c>
      <c r="C41" s="154">
        <v>23.1</v>
      </c>
      <c r="D41" s="154"/>
      <c r="E41" s="154"/>
      <c r="F41" s="62">
        <f>B41*C41</f>
        <v>51.51</v>
      </c>
      <c r="G41" s="191"/>
      <c r="H41" s="195"/>
      <c r="I41" s="195"/>
      <c r="J41" s="9"/>
      <c r="K41" s="6"/>
      <c r="L41" s="7"/>
      <c r="M41" s="8"/>
      <c r="N41" s="6"/>
      <c r="O41" s="6"/>
      <c r="P41" s="6"/>
      <c r="Q41" s="6"/>
    </row>
    <row r="42" spans="1:17" s="2" customFormat="1">
      <c r="A42" s="252" t="s">
        <v>3</v>
      </c>
      <c r="B42" s="253"/>
      <c r="C42" s="253"/>
      <c r="D42" s="253"/>
      <c r="E42" s="254"/>
      <c r="F42" s="42">
        <f>F41</f>
        <v>51.51</v>
      </c>
      <c r="G42" s="192" t="s">
        <v>1</v>
      </c>
      <c r="H42" s="195"/>
      <c r="I42" s="195"/>
      <c r="J42" s="9"/>
      <c r="K42" s="6"/>
      <c r="L42" s="7"/>
      <c r="M42" s="8"/>
      <c r="N42" s="6"/>
      <c r="O42" s="6"/>
      <c r="P42" s="6"/>
      <c r="Q42" s="6"/>
    </row>
    <row r="43" spans="1:17" s="2" customFormat="1">
      <c r="A43" s="64"/>
      <c r="B43" s="76"/>
      <c r="C43" s="76"/>
      <c r="D43" s="76"/>
      <c r="E43" s="76"/>
      <c r="F43" s="65"/>
      <c r="G43" s="192"/>
      <c r="H43" s="195"/>
      <c r="I43" s="195"/>
      <c r="J43" s="9"/>
      <c r="K43" s="6"/>
      <c r="L43" s="7"/>
      <c r="M43" s="8"/>
      <c r="N43" s="6"/>
      <c r="O43" s="6"/>
      <c r="P43" s="6"/>
      <c r="Q43" s="6"/>
    </row>
    <row r="44" spans="1:17" s="2" customFormat="1" ht="18.75" customHeight="1">
      <c r="A44" s="40" t="str">
        <f>'Orçamento Sintético'!A13</f>
        <v xml:space="preserve"> 1.8 </v>
      </c>
      <c r="B44" s="40" t="str">
        <f>'Orçamento Sintético'!B13</f>
        <v xml:space="preserve"> 97663 </v>
      </c>
      <c r="C44" s="40" t="str">
        <f>'Orçamento Sintético'!C13</f>
        <v>SINAPI</v>
      </c>
      <c r="D44" s="249" t="str">
        <f>'Orçamento Sintético'!D13</f>
        <v>REMOÇÃO DE LOUÇAS, DE FORMA MANUAL, SEM REAPROVEITAMENTO. AF_12/2017</v>
      </c>
      <c r="E44" s="250"/>
      <c r="F44" s="250"/>
      <c r="G44" s="250"/>
      <c r="H44" s="250"/>
      <c r="I44" s="251"/>
      <c r="J44" s="9"/>
      <c r="K44" s="6"/>
      <c r="L44" s="7"/>
      <c r="M44" s="8"/>
      <c r="N44" s="6"/>
      <c r="O44" s="6"/>
      <c r="P44" s="6"/>
      <c r="Q44" s="6"/>
    </row>
    <row r="45" spans="1:17" s="2" customFormat="1">
      <c r="A45" s="58" t="s">
        <v>4</v>
      </c>
      <c r="B45" s="154" t="s">
        <v>5</v>
      </c>
      <c r="C45" s="154"/>
      <c r="D45" s="154"/>
      <c r="E45" s="194"/>
      <c r="F45" s="177" t="s">
        <v>751</v>
      </c>
      <c r="G45" s="191"/>
      <c r="H45" s="191"/>
      <c r="I45" s="191"/>
      <c r="J45" s="9"/>
      <c r="K45" s="6"/>
      <c r="L45" s="7"/>
      <c r="M45" s="8"/>
      <c r="N45" s="6"/>
      <c r="O45" s="6"/>
      <c r="P45" s="6"/>
      <c r="Q45" s="6"/>
    </row>
    <row r="46" spans="1:17" s="2" customFormat="1">
      <c r="A46" s="58" t="s">
        <v>272</v>
      </c>
      <c r="B46" s="81">
        <v>4</v>
      </c>
      <c r="C46" s="154"/>
      <c r="D46" s="154"/>
      <c r="E46" s="154"/>
      <c r="F46" s="62">
        <f>B46</f>
        <v>4</v>
      </c>
      <c r="G46" s="191"/>
      <c r="H46" s="195"/>
      <c r="I46" s="195"/>
      <c r="J46" s="9"/>
      <c r="K46" s="6"/>
      <c r="L46" s="7"/>
      <c r="M46" s="8"/>
      <c r="N46" s="6"/>
      <c r="O46" s="6"/>
      <c r="P46" s="6"/>
      <c r="Q46" s="6"/>
    </row>
    <row r="47" spans="1:17" s="2" customFormat="1">
      <c r="A47" s="58" t="s">
        <v>273</v>
      </c>
      <c r="B47" s="81">
        <v>4</v>
      </c>
      <c r="C47" s="154"/>
      <c r="D47" s="154"/>
      <c r="E47" s="154"/>
      <c r="F47" s="62">
        <f>B47</f>
        <v>4</v>
      </c>
      <c r="G47" s="191"/>
      <c r="H47" s="195"/>
      <c r="I47" s="195"/>
      <c r="J47" s="9"/>
      <c r="K47" s="6"/>
      <c r="L47" s="7"/>
      <c r="M47" s="8"/>
      <c r="N47" s="6"/>
      <c r="O47" s="6"/>
      <c r="P47" s="6"/>
      <c r="Q47" s="6"/>
    </row>
    <row r="48" spans="1:17" s="2" customFormat="1">
      <c r="A48" s="58" t="s">
        <v>274</v>
      </c>
      <c r="B48" s="81">
        <v>2</v>
      </c>
      <c r="C48" s="154"/>
      <c r="D48" s="154"/>
      <c r="E48" s="154"/>
      <c r="F48" s="62">
        <f>B48</f>
        <v>2</v>
      </c>
      <c r="G48" s="191"/>
      <c r="H48" s="195"/>
      <c r="I48" s="195"/>
      <c r="J48" s="9"/>
      <c r="K48" s="6"/>
      <c r="L48" s="7"/>
      <c r="M48" s="8"/>
      <c r="N48" s="6"/>
      <c r="O48" s="6"/>
      <c r="P48" s="6"/>
      <c r="Q48" s="6"/>
    </row>
    <row r="49" spans="1:255" s="2" customFormat="1">
      <c r="A49" s="252" t="s">
        <v>3</v>
      </c>
      <c r="B49" s="253"/>
      <c r="C49" s="253"/>
      <c r="D49" s="253"/>
      <c r="E49" s="254"/>
      <c r="F49" s="42">
        <f>SUM(F46:F48)</f>
        <v>10</v>
      </c>
      <c r="G49" s="192" t="s">
        <v>0</v>
      </c>
      <c r="H49" s="195"/>
      <c r="I49" s="195"/>
      <c r="J49" s="9"/>
      <c r="K49" s="6"/>
      <c r="L49" s="7"/>
      <c r="M49" s="8"/>
      <c r="N49" s="6"/>
      <c r="O49" s="6"/>
      <c r="P49" s="6"/>
      <c r="Q49" s="6"/>
    </row>
    <row r="50" spans="1:255" s="2" customFormat="1">
      <c r="A50" s="64"/>
      <c r="B50" s="76"/>
      <c r="C50" s="76"/>
      <c r="D50" s="76"/>
      <c r="E50" s="76"/>
      <c r="F50" s="65"/>
      <c r="G50" s="192"/>
      <c r="H50" s="195"/>
      <c r="I50" s="195"/>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row>
    <row r="51" spans="1:255" s="2" customFormat="1" ht="30" customHeight="1">
      <c r="A51" s="40" t="str">
        <f>'Orçamento Sintético'!A14</f>
        <v xml:space="preserve"> 1.9 </v>
      </c>
      <c r="B51" s="40" t="str">
        <f>'Orçamento Sintético'!B14</f>
        <v xml:space="preserve"> 99814 </v>
      </c>
      <c r="C51" s="40" t="str">
        <f>'Orçamento Sintético'!C14</f>
        <v>SINAPI</v>
      </c>
      <c r="D51" s="249" t="str">
        <f>'Orçamento Sintético'!D14</f>
        <v>LIMPEZA DE SUPERFÍCIE COM JATO DE ALTA PRESSÃO. AF_04/2019 (LIMPEZA DE FACHADAS DOS VESTIÁRIOS EM CERÂMICA)</v>
      </c>
      <c r="E51" s="250"/>
      <c r="F51" s="250"/>
      <c r="G51" s="250"/>
      <c r="H51" s="250"/>
      <c r="I51" s="251"/>
      <c r="J51" s="9"/>
      <c r="K51" s="6"/>
      <c r="L51" s="7"/>
      <c r="M51" s="8"/>
      <c r="N51" s="6"/>
      <c r="O51" s="6"/>
      <c r="P51" s="6"/>
      <c r="Q51" s="6"/>
    </row>
    <row r="52" spans="1:255" s="2" customFormat="1">
      <c r="A52" s="58" t="s">
        <v>4</v>
      </c>
      <c r="B52" s="154" t="s">
        <v>24</v>
      </c>
      <c r="C52" s="154" t="s">
        <v>8</v>
      </c>
      <c r="D52" s="154"/>
      <c r="E52" s="194"/>
      <c r="F52" s="177" t="s">
        <v>751</v>
      </c>
      <c r="G52" s="191"/>
      <c r="H52" s="191"/>
      <c r="I52" s="191"/>
      <c r="J52" s="9"/>
      <c r="K52" s="6"/>
      <c r="L52" s="7"/>
      <c r="M52" s="8"/>
      <c r="N52" s="6"/>
      <c r="O52" s="6"/>
      <c r="P52" s="6"/>
      <c r="Q52" s="6"/>
    </row>
    <row r="53" spans="1:255" s="2" customFormat="1">
      <c r="A53" s="58" t="s">
        <v>275</v>
      </c>
      <c r="B53" s="81">
        <v>2.8</v>
      </c>
      <c r="C53" s="154">
        <v>58.05</v>
      </c>
      <c r="D53" s="154"/>
      <c r="E53" s="154"/>
      <c r="F53" s="62">
        <f>B53*C53</f>
        <v>162.54</v>
      </c>
      <c r="G53" s="191"/>
      <c r="H53" s="195"/>
      <c r="I53" s="195"/>
      <c r="J53" s="9"/>
      <c r="K53" s="6"/>
      <c r="L53" s="7"/>
      <c r="M53" s="8"/>
      <c r="N53" s="6"/>
      <c r="O53" s="6"/>
      <c r="P53" s="6"/>
      <c r="Q53" s="6"/>
    </row>
    <row r="54" spans="1:255" s="2" customFormat="1">
      <c r="A54" s="252" t="s">
        <v>3</v>
      </c>
      <c r="B54" s="253"/>
      <c r="C54" s="253"/>
      <c r="D54" s="253"/>
      <c r="E54" s="254"/>
      <c r="F54" s="42">
        <f>F53</f>
        <v>162.54</v>
      </c>
      <c r="G54" s="192" t="s">
        <v>1</v>
      </c>
      <c r="H54" s="195"/>
      <c r="I54" s="195"/>
      <c r="J54" s="9"/>
      <c r="K54" s="6"/>
      <c r="L54" s="7"/>
      <c r="M54" s="8"/>
      <c r="N54" s="6"/>
      <c r="O54" s="6"/>
      <c r="P54" s="6"/>
      <c r="Q54" s="6"/>
    </row>
    <row r="55" spans="1:255" s="2" customFormat="1">
      <c r="A55" s="64"/>
      <c r="B55" s="76"/>
      <c r="C55" s="76"/>
      <c r="D55" s="76"/>
      <c r="E55" s="76"/>
      <c r="F55" s="65"/>
      <c r="G55" s="192"/>
      <c r="H55" s="195"/>
      <c r="I55" s="195"/>
      <c r="J55" s="9"/>
      <c r="K55" s="6"/>
      <c r="L55" s="7"/>
      <c r="M55" s="8"/>
      <c r="N55" s="6"/>
      <c r="O55" s="6"/>
      <c r="P55" s="6"/>
      <c r="Q55" s="6"/>
    </row>
    <row r="56" spans="1:255" ht="15" customHeight="1">
      <c r="A56" s="40" t="str">
        <f>'Orçamento Sintético'!A15</f>
        <v xml:space="preserve"> 1.10 </v>
      </c>
      <c r="B56" s="40" t="str">
        <f>'Orçamento Sintético'!B15</f>
        <v xml:space="preserve"> 73948/016 </v>
      </c>
      <c r="C56" s="40" t="str">
        <f>'Orçamento Sintético'!C15</f>
        <v>SINAPI</v>
      </c>
      <c r="D56" s="249" t="str">
        <f>'Orçamento Sintético'!D15</f>
        <v>LIMPEZA MANUAL DO TERRENO (C/ RASPAGEM SUPERFICIAL)</v>
      </c>
      <c r="E56" s="250"/>
      <c r="F56" s="250"/>
      <c r="G56" s="250"/>
      <c r="H56" s="250"/>
      <c r="I56" s="251"/>
    </row>
    <row r="57" spans="1:255">
      <c r="A57" s="73" t="s">
        <v>10</v>
      </c>
      <c r="B57" s="154" t="s">
        <v>13</v>
      </c>
      <c r="C57" s="154"/>
      <c r="D57" s="154"/>
      <c r="E57" s="177" t="s">
        <v>751</v>
      </c>
      <c r="F57" s="65"/>
      <c r="H57" s="191"/>
      <c r="I57" s="191"/>
    </row>
    <row r="58" spans="1:255">
      <c r="A58" s="70" t="s">
        <v>121</v>
      </c>
      <c r="B58" s="154">
        <v>279.49</v>
      </c>
      <c r="C58" s="154"/>
      <c r="D58" s="154"/>
      <c r="E58" s="62">
        <f>B58</f>
        <v>279.49</v>
      </c>
      <c r="F58" s="65"/>
      <c r="H58" s="191"/>
      <c r="I58" s="191"/>
    </row>
    <row r="59" spans="1:255">
      <c r="A59" s="70" t="s">
        <v>121</v>
      </c>
      <c r="B59" s="154">
        <f>873.43-12.5-10.5</f>
        <v>850.43</v>
      </c>
      <c r="C59" s="154"/>
      <c r="D59" s="154"/>
      <c r="E59" s="62">
        <f>B59</f>
        <v>850.43</v>
      </c>
      <c r="F59" s="65"/>
      <c r="H59" s="191"/>
      <c r="I59" s="191"/>
    </row>
    <row r="60" spans="1:255">
      <c r="A60" s="255" t="s">
        <v>3</v>
      </c>
      <c r="B60" s="255"/>
      <c r="C60" s="255"/>
      <c r="D60" s="255"/>
      <c r="E60" s="42">
        <f>SUM(E58:E59)</f>
        <v>1129.92</v>
      </c>
      <c r="F60" s="74" t="s">
        <v>1</v>
      </c>
      <c r="H60" s="191"/>
      <c r="I60" s="191"/>
    </row>
    <row r="62" spans="1:255" s="2" customFormat="1" ht="30.75" customHeight="1">
      <c r="A62" s="156" t="str">
        <f>'Orçamento Sintético'!A16</f>
        <v xml:space="preserve"> 2 </v>
      </c>
      <c r="B62" s="268" t="str">
        <f>'Orçamento Sintético'!D16</f>
        <v>MURETA DE PROTEÇÃO,  ARQUIBANCADAS DA QUADRA, CAIXA DE AREIA PARA QUADRA E RECUPERAÇÃO DOS VESTIÁRIOS E ENTORNO</v>
      </c>
      <c r="C62" s="268"/>
      <c r="D62" s="268"/>
      <c r="E62" s="268"/>
      <c r="F62" s="268"/>
      <c r="G62" s="268"/>
      <c r="H62" s="268"/>
      <c r="I62" s="268"/>
      <c r="J62" s="12"/>
      <c r="K62" s="39"/>
      <c r="L62" s="13"/>
      <c r="M62" s="13"/>
      <c r="N62" s="14"/>
      <c r="O62" s="13"/>
      <c r="P62" s="13"/>
      <c r="Q62" s="13"/>
      <c r="R62" s="13"/>
    </row>
    <row r="63" spans="1:255" s="2" customFormat="1" ht="19.5" customHeight="1">
      <c r="A63" s="156" t="str">
        <f>'Orçamento Sintético'!A17</f>
        <v xml:space="preserve"> 2.1 </v>
      </c>
      <c r="B63" s="268" t="str">
        <f>'Orçamento Sintético'!D17</f>
        <v>FUNDAÇÃO</v>
      </c>
      <c r="C63" s="268"/>
      <c r="D63" s="268"/>
      <c r="E63" s="268"/>
      <c r="F63" s="268"/>
      <c r="G63" s="268"/>
      <c r="H63" s="268"/>
      <c r="I63" s="268"/>
      <c r="J63" s="12"/>
      <c r="K63" s="39"/>
      <c r="L63" s="13"/>
      <c r="M63" s="13"/>
      <c r="N63" s="14"/>
      <c r="O63" s="13"/>
      <c r="P63" s="13"/>
      <c r="Q63" s="13"/>
      <c r="R63" s="13"/>
    </row>
    <row r="64" spans="1:255" s="2" customFormat="1" ht="30.75" customHeight="1">
      <c r="A64" s="40" t="str">
        <f>'Orçamento Sintético'!A18</f>
        <v xml:space="preserve"> 2.1.1 </v>
      </c>
      <c r="B64" s="40" t="str">
        <f>'Orçamento Sintético'!B18</f>
        <v xml:space="preserve"> 96526 </v>
      </c>
      <c r="C64" s="40" t="str">
        <f>'Orçamento Sintético'!C18</f>
        <v>SINAPI</v>
      </c>
      <c r="D64" s="249" t="str">
        <f>'Orçamento Sintético'!D18</f>
        <v>ESCAVAÇÃO MANUAL DE VALA PARA VIGA BALDRAME (SEM ESCAVAÇÃO PARA COLOCAÇÃO DE FÔRMAS). AF_06/2017</v>
      </c>
      <c r="E64" s="250"/>
      <c r="F64" s="250"/>
      <c r="G64" s="250"/>
      <c r="H64" s="250"/>
      <c r="I64" s="251"/>
      <c r="J64" s="12"/>
      <c r="K64" s="13"/>
      <c r="L64" s="13"/>
      <c r="M64" s="13"/>
      <c r="N64" s="14"/>
      <c r="O64" s="13"/>
      <c r="P64" s="13"/>
      <c r="Q64" s="13"/>
      <c r="R64" s="13"/>
    </row>
    <row r="65" spans="1:18" s="2" customFormat="1" ht="30">
      <c r="A65" s="152" t="s">
        <v>166</v>
      </c>
      <c r="B65" s="119" t="s">
        <v>137</v>
      </c>
      <c r="C65" s="119" t="s">
        <v>138</v>
      </c>
      <c r="D65" s="120" t="s">
        <v>139</v>
      </c>
      <c r="E65" s="120" t="s">
        <v>5</v>
      </c>
      <c r="F65" s="177" t="s">
        <v>751</v>
      </c>
      <c r="G65" s="122"/>
      <c r="H65" s="41"/>
      <c r="I65" s="41"/>
      <c r="J65" s="22"/>
      <c r="K65" s="23"/>
      <c r="M65" s="11"/>
      <c r="N65" s="24"/>
    </row>
    <row r="66" spans="1:18" s="2" customFormat="1" ht="14.45" customHeight="1">
      <c r="A66" s="269" t="s">
        <v>180</v>
      </c>
      <c r="B66" s="123">
        <v>0.3</v>
      </c>
      <c r="C66" s="123">
        <v>17.2</v>
      </c>
      <c r="D66" s="124">
        <v>0.4</v>
      </c>
      <c r="E66" s="124">
        <v>2</v>
      </c>
      <c r="F66" s="125">
        <f>B66*C66*D66*E66</f>
        <v>4.13</v>
      </c>
      <c r="G66" s="126"/>
      <c r="H66" s="41"/>
      <c r="I66" s="41"/>
      <c r="J66" s="22"/>
      <c r="K66" s="23"/>
      <c r="M66" s="11"/>
      <c r="N66" s="24"/>
    </row>
    <row r="67" spans="1:18" s="2" customFormat="1">
      <c r="A67" s="270"/>
      <c r="B67" s="123">
        <v>0.3</v>
      </c>
      <c r="C67" s="123">
        <v>8.6999999999999993</v>
      </c>
      <c r="D67" s="124">
        <v>0.4</v>
      </c>
      <c r="E67" s="124">
        <v>2</v>
      </c>
      <c r="F67" s="125">
        <f>B67*C67*D67*E67</f>
        <v>2.09</v>
      </c>
      <c r="G67" s="126"/>
      <c r="H67" s="41"/>
      <c r="I67" s="41"/>
      <c r="J67" s="22"/>
      <c r="K67" s="23"/>
      <c r="M67" s="11"/>
      <c r="N67" s="24"/>
    </row>
    <row r="68" spans="1:18" s="2" customFormat="1" ht="14.45" customHeight="1">
      <c r="A68" s="152" t="s">
        <v>140</v>
      </c>
      <c r="B68" s="123">
        <v>0.2</v>
      </c>
      <c r="C68" s="123">
        <v>2.6</v>
      </c>
      <c r="D68" s="124">
        <v>0.4</v>
      </c>
      <c r="E68" s="124">
        <v>10</v>
      </c>
      <c r="F68" s="125">
        <f t="shared" ref="F68" si="0">B68*C68*D68*E68</f>
        <v>2.08</v>
      </c>
      <c r="G68" s="126"/>
      <c r="H68" s="41"/>
      <c r="I68" s="41"/>
      <c r="J68" s="22"/>
      <c r="K68" s="23"/>
      <c r="M68" s="11"/>
      <c r="N68" s="24"/>
    </row>
    <row r="69" spans="1:18" s="2" customFormat="1" ht="14.45" customHeight="1">
      <c r="A69" s="258" t="s">
        <v>141</v>
      </c>
      <c r="B69" s="123">
        <v>0.3</v>
      </c>
      <c r="C69" s="123">
        <v>29.25</v>
      </c>
      <c r="D69" s="124">
        <v>0.4</v>
      </c>
      <c r="E69" s="124">
        <v>1</v>
      </c>
      <c r="F69" s="125">
        <f t="shared" ref="F69:F77" si="1">B69*C69*D69*E69</f>
        <v>3.51</v>
      </c>
      <c r="G69" s="126"/>
      <c r="H69" s="41"/>
      <c r="I69" s="41"/>
      <c r="J69" s="22"/>
      <c r="K69" s="23"/>
      <c r="M69" s="11"/>
      <c r="N69" s="24"/>
    </row>
    <row r="70" spans="1:18" s="2" customFormat="1">
      <c r="A70" s="259"/>
      <c r="B70" s="123">
        <v>0.3</v>
      </c>
      <c r="C70" s="123">
        <v>17.59</v>
      </c>
      <c r="D70" s="124">
        <v>0.4</v>
      </c>
      <c r="E70" s="124">
        <v>2</v>
      </c>
      <c r="F70" s="125">
        <f t="shared" si="1"/>
        <v>4.22</v>
      </c>
      <c r="G70" s="126"/>
      <c r="H70" s="41"/>
      <c r="I70" s="41"/>
      <c r="J70" s="22"/>
      <c r="K70" s="23"/>
      <c r="M70" s="11"/>
      <c r="N70" s="24"/>
    </row>
    <row r="71" spans="1:18" s="2" customFormat="1" ht="14.45" customHeight="1">
      <c r="A71" s="259"/>
      <c r="B71" s="123">
        <v>0.3</v>
      </c>
      <c r="C71" s="123">
        <v>1.7</v>
      </c>
      <c r="D71" s="124">
        <v>0.4</v>
      </c>
      <c r="E71" s="124">
        <v>1</v>
      </c>
      <c r="F71" s="125">
        <f t="shared" si="1"/>
        <v>0.2</v>
      </c>
      <c r="G71" s="126"/>
      <c r="H71" s="41"/>
      <c r="I71" s="41"/>
      <c r="J71" s="22"/>
      <c r="K71" s="23"/>
      <c r="M71" s="11"/>
      <c r="N71" s="24"/>
    </row>
    <row r="72" spans="1:18" s="2" customFormat="1">
      <c r="A72" s="259"/>
      <c r="B72" s="123">
        <v>0.3</v>
      </c>
      <c r="C72" s="123">
        <v>0.5</v>
      </c>
      <c r="D72" s="124">
        <v>0.4</v>
      </c>
      <c r="E72" s="124">
        <v>6</v>
      </c>
      <c r="F72" s="125">
        <f t="shared" si="1"/>
        <v>0.36</v>
      </c>
      <c r="G72" s="126"/>
      <c r="H72" s="41"/>
      <c r="I72" s="41"/>
      <c r="J72" s="22"/>
      <c r="K72" s="23"/>
      <c r="M72" s="11"/>
      <c r="N72" s="24"/>
    </row>
    <row r="73" spans="1:18" s="2" customFormat="1">
      <c r="A73" s="259"/>
      <c r="B73" s="123">
        <v>0.3</v>
      </c>
      <c r="C73" s="123">
        <v>9.15</v>
      </c>
      <c r="D73" s="124">
        <v>0.4</v>
      </c>
      <c r="E73" s="124">
        <v>2</v>
      </c>
      <c r="F73" s="125">
        <f t="shared" si="1"/>
        <v>2.2000000000000002</v>
      </c>
      <c r="G73" s="126"/>
      <c r="H73" s="41"/>
      <c r="I73" s="41"/>
      <c r="J73" s="22"/>
      <c r="K73" s="23"/>
      <c r="M73" s="11"/>
      <c r="N73" s="24"/>
    </row>
    <row r="74" spans="1:18" s="2" customFormat="1">
      <c r="A74" s="259"/>
      <c r="B74" s="123">
        <v>0.3</v>
      </c>
      <c r="C74" s="123">
        <v>3</v>
      </c>
      <c r="D74" s="124">
        <v>0.4</v>
      </c>
      <c r="E74" s="124">
        <v>2</v>
      </c>
      <c r="F74" s="125">
        <f t="shared" si="1"/>
        <v>0.72</v>
      </c>
      <c r="G74" s="126"/>
      <c r="H74" s="41"/>
      <c r="I74" s="41"/>
      <c r="J74" s="22"/>
      <c r="K74" s="23"/>
      <c r="M74" s="11"/>
      <c r="N74" s="24"/>
    </row>
    <row r="75" spans="1:18" s="2" customFormat="1" ht="14.45" customHeight="1">
      <c r="A75" s="259"/>
      <c r="B75" s="123">
        <v>0.3</v>
      </c>
      <c r="C75" s="123">
        <v>1.5</v>
      </c>
      <c r="D75" s="124">
        <v>0.4</v>
      </c>
      <c r="E75" s="124">
        <v>1</v>
      </c>
      <c r="F75" s="125">
        <f t="shared" si="1"/>
        <v>0.18</v>
      </c>
      <c r="G75" s="126"/>
      <c r="H75" s="41"/>
      <c r="I75" s="41"/>
      <c r="J75" s="22"/>
      <c r="K75" s="23"/>
      <c r="M75" s="11"/>
      <c r="N75" s="24"/>
    </row>
    <row r="76" spans="1:18" s="2" customFormat="1">
      <c r="A76" s="260"/>
      <c r="B76" s="123">
        <v>0.3</v>
      </c>
      <c r="C76" s="123">
        <v>1.21</v>
      </c>
      <c r="D76" s="124">
        <v>0.4</v>
      </c>
      <c r="E76" s="124">
        <v>1</v>
      </c>
      <c r="F76" s="125">
        <f t="shared" si="1"/>
        <v>0.15</v>
      </c>
      <c r="G76" s="126"/>
      <c r="H76" s="41"/>
      <c r="I76" s="41"/>
      <c r="J76" s="22"/>
      <c r="K76" s="23"/>
      <c r="M76" s="11"/>
      <c r="N76" s="24"/>
    </row>
    <row r="77" spans="1:18" s="2" customFormat="1">
      <c r="A77" s="127" t="s">
        <v>165</v>
      </c>
      <c r="B77" s="123">
        <v>0.3</v>
      </c>
      <c r="C77" s="123">
        <v>0.5</v>
      </c>
      <c r="D77" s="124">
        <v>0.4</v>
      </c>
      <c r="E77" s="124">
        <v>37</v>
      </c>
      <c r="F77" s="125">
        <f t="shared" si="1"/>
        <v>2.2200000000000002</v>
      </c>
      <c r="G77" s="126"/>
      <c r="H77" s="41"/>
      <c r="I77" s="41"/>
      <c r="J77" s="22"/>
      <c r="K77" s="23"/>
      <c r="M77" s="11"/>
      <c r="N77" s="24"/>
    </row>
    <row r="78" spans="1:18" s="2" customFormat="1">
      <c r="A78" s="252" t="s">
        <v>3</v>
      </c>
      <c r="B78" s="253"/>
      <c r="C78" s="253"/>
      <c r="D78" s="253"/>
      <c r="E78" s="254"/>
      <c r="F78" s="42">
        <f>SUM(F66:F76)-F77</f>
        <v>17.62</v>
      </c>
      <c r="G78" s="43" t="s">
        <v>7</v>
      </c>
      <c r="H78" s="44"/>
      <c r="I78" s="44"/>
      <c r="J78" s="45"/>
      <c r="K78" s="13"/>
      <c r="L78" s="13"/>
      <c r="M78" s="13"/>
      <c r="N78" s="14"/>
      <c r="O78" s="13"/>
      <c r="P78" s="13"/>
      <c r="Q78" s="13"/>
      <c r="R78" s="13"/>
    </row>
    <row r="79" spans="1:18" s="3" customFormat="1">
      <c r="A79" s="34"/>
      <c r="B79" s="77"/>
      <c r="C79" s="77"/>
      <c r="D79" s="35"/>
      <c r="E79" s="36"/>
      <c r="F79" s="35"/>
      <c r="G79" s="37"/>
      <c r="H79" s="38"/>
      <c r="I79" s="38"/>
    </row>
    <row r="80" spans="1:18" s="2" customFormat="1" ht="36.75" customHeight="1">
      <c r="A80" s="40" t="str">
        <f>'Orçamento Sintético'!A19</f>
        <v xml:space="preserve"> 2.1.2 </v>
      </c>
      <c r="B80" s="40" t="str">
        <f>'Orçamento Sintético'!B19</f>
        <v xml:space="preserve"> 96522 </v>
      </c>
      <c r="C80" s="40" t="str">
        <f>'Orçamento Sintético'!C19</f>
        <v>SINAPI</v>
      </c>
      <c r="D80" s="249" t="str">
        <f>'Orçamento Sintético'!D19</f>
        <v>ESCAVAÇÃO MANUAL PARA BLOCO DE COROAMENTO OU SAPATA (SEM ESCAVAÇÃO PARA COLOCAÇÃO DE FÔRMAS). AF_06/2017</v>
      </c>
      <c r="E80" s="250"/>
      <c r="F80" s="250"/>
      <c r="G80" s="250"/>
      <c r="H80" s="250"/>
      <c r="I80" s="251"/>
      <c r="J80" s="12"/>
      <c r="K80" s="13"/>
      <c r="L80" s="13"/>
      <c r="M80" s="13"/>
      <c r="N80" s="14"/>
      <c r="O80" s="13"/>
      <c r="P80" s="13"/>
      <c r="Q80" s="13"/>
      <c r="R80" s="13"/>
    </row>
    <row r="81" spans="1:18" s="2" customFormat="1">
      <c r="A81" s="128"/>
      <c r="B81" s="119" t="s">
        <v>137</v>
      </c>
      <c r="C81" s="119" t="s">
        <v>138</v>
      </c>
      <c r="D81" s="120" t="s">
        <v>139</v>
      </c>
      <c r="E81" s="120" t="s">
        <v>5</v>
      </c>
      <c r="F81" s="177" t="s">
        <v>751</v>
      </c>
      <c r="G81" s="122"/>
      <c r="H81" s="41"/>
      <c r="I81" s="41"/>
      <c r="J81" s="22"/>
      <c r="K81" s="23"/>
      <c r="M81" s="11"/>
      <c r="N81" s="24"/>
    </row>
    <row r="82" spans="1:18" s="2" customFormat="1">
      <c r="A82" s="152" t="s">
        <v>168</v>
      </c>
      <c r="B82" s="123">
        <v>0.5</v>
      </c>
      <c r="C82" s="123">
        <v>0.5</v>
      </c>
      <c r="D82" s="124">
        <v>0.4</v>
      </c>
      <c r="E82" s="124">
        <v>11</v>
      </c>
      <c r="F82" s="125">
        <f>B82*C82*D82*E82</f>
        <v>1.1000000000000001</v>
      </c>
      <c r="G82" s="126"/>
      <c r="H82" s="41"/>
      <c r="I82" s="41"/>
      <c r="J82" s="22"/>
      <c r="K82" s="23"/>
      <c r="M82" s="11"/>
      <c r="N82" s="24"/>
    </row>
    <row r="83" spans="1:18" s="2" customFormat="1">
      <c r="A83" s="152" t="s">
        <v>167</v>
      </c>
      <c r="B83" s="123">
        <v>0.5</v>
      </c>
      <c r="C83" s="123">
        <v>0.5</v>
      </c>
      <c r="D83" s="124">
        <v>0.4</v>
      </c>
      <c r="E83" s="124">
        <v>37</v>
      </c>
      <c r="F83" s="125">
        <f>B83*C83*D83*E83</f>
        <v>3.7</v>
      </c>
      <c r="G83" s="126"/>
      <c r="H83" s="41"/>
      <c r="I83" s="41"/>
      <c r="J83" s="22"/>
      <c r="K83" s="23"/>
      <c r="M83" s="11"/>
      <c r="N83" s="24"/>
    </row>
    <row r="84" spans="1:18" s="2" customFormat="1">
      <c r="A84" s="252" t="s">
        <v>3</v>
      </c>
      <c r="B84" s="253"/>
      <c r="C84" s="253"/>
      <c r="D84" s="253"/>
      <c r="E84" s="254"/>
      <c r="F84" s="42">
        <f>SUM(F82:F83)</f>
        <v>4.8</v>
      </c>
      <c r="G84" s="43" t="s">
        <v>7</v>
      </c>
      <c r="H84" s="44"/>
      <c r="I84" s="44"/>
      <c r="J84" s="45"/>
      <c r="K84" s="13"/>
      <c r="L84" s="13"/>
      <c r="M84" s="13"/>
      <c r="N84" s="14"/>
      <c r="O84" s="13"/>
      <c r="P84" s="13"/>
      <c r="Q84" s="13"/>
      <c r="R84" s="13"/>
    </row>
    <row r="85" spans="1:18" s="3" customFormat="1">
      <c r="A85" s="34"/>
      <c r="B85" s="77"/>
      <c r="C85" s="77"/>
      <c r="D85" s="35"/>
      <c r="E85" s="36"/>
      <c r="F85" s="35"/>
      <c r="G85" s="37"/>
      <c r="H85" s="38"/>
      <c r="I85" s="38"/>
    </row>
    <row r="86" spans="1:18" s="2" customFormat="1" ht="34.5" customHeight="1">
      <c r="A86" s="40" t="str">
        <f>'Orçamento Sintético'!A20</f>
        <v xml:space="preserve"> 2.1.3 </v>
      </c>
      <c r="B86" s="40" t="str">
        <f>'Orçamento Sintético'!B20</f>
        <v xml:space="preserve"> 95241 </v>
      </c>
      <c r="C86" s="40" t="str">
        <f>'Orçamento Sintético'!C20</f>
        <v>SINAPI</v>
      </c>
      <c r="D86" s="249" t="str">
        <f>'Orçamento Sintético'!D20</f>
        <v>LASTRO DE CONCRETO MAGRO, APLICADO EM PISOS, LAJES SOBRE SOLO OU RADIERS, ESPESSURA DE 5 CM. AF_07/2016</v>
      </c>
      <c r="E86" s="250"/>
      <c r="F86" s="250"/>
      <c r="G86" s="250"/>
      <c r="H86" s="250"/>
      <c r="I86" s="251"/>
      <c r="J86" s="12"/>
      <c r="K86" s="13"/>
      <c r="L86" s="13"/>
      <c r="M86" s="13"/>
      <c r="N86" s="14"/>
      <c r="O86" s="13"/>
      <c r="P86" s="13"/>
      <c r="Q86" s="13"/>
      <c r="R86" s="13"/>
    </row>
    <row r="87" spans="1:18" s="2" customFormat="1">
      <c r="A87" s="128"/>
      <c r="B87" s="119" t="s">
        <v>137</v>
      </c>
      <c r="C87" s="119" t="s">
        <v>138</v>
      </c>
      <c r="D87" s="120" t="s">
        <v>139</v>
      </c>
      <c r="E87" s="120" t="s">
        <v>5</v>
      </c>
      <c r="F87" s="177" t="s">
        <v>751</v>
      </c>
      <c r="G87" s="122"/>
      <c r="H87" s="41"/>
      <c r="I87" s="41"/>
      <c r="J87" s="22"/>
      <c r="K87" s="23"/>
      <c r="M87" s="11"/>
      <c r="N87" s="24"/>
    </row>
    <row r="88" spans="1:18" s="2" customFormat="1" ht="30">
      <c r="A88" s="152" t="s">
        <v>169</v>
      </c>
      <c r="B88" s="123">
        <v>0.2</v>
      </c>
      <c r="C88" s="123">
        <v>2.6</v>
      </c>
      <c r="D88" s="124"/>
      <c r="E88" s="124">
        <v>10</v>
      </c>
      <c r="F88" s="125">
        <f>B88*C88*E88</f>
        <v>5.2</v>
      </c>
      <c r="G88" s="126"/>
      <c r="H88" s="41"/>
      <c r="I88" s="41"/>
      <c r="J88" s="22"/>
      <c r="K88" s="23"/>
      <c r="M88" s="11"/>
      <c r="N88" s="24"/>
    </row>
    <row r="89" spans="1:18" s="2" customFormat="1">
      <c r="A89" s="152" t="s">
        <v>168</v>
      </c>
      <c r="B89" s="123">
        <v>0.5</v>
      </c>
      <c r="C89" s="123">
        <v>0.5</v>
      </c>
      <c r="D89" s="124"/>
      <c r="E89" s="124">
        <v>11</v>
      </c>
      <c r="F89" s="125">
        <f t="shared" ref="F89:F100" si="2">B89*C89*E89</f>
        <v>2.75</v>
      </c>
      <c r="G89" s="126"/>
      <c r="H89" s="41"/>
      <c r="I89" s="41"/>
      <c r="J89" s="22"/>
      <c r="K89" s="23"/>
      <c r="M89" s="11"/>
      <c r="N89" s="24"/>
    </row>
    <row r="90" spans="1:18" s="2" customFormat="1" ht="14.45" customHeight="1">
      <c r="A90" s="258" t="s">
        <v>170</v>
      </c>
      <c r="B90" s="123">
        <v>0.3</v>
      </c>
      <c r="C90" s="123">
        <v>29.25</v>
      </c>
      <c r="D90" s="124"/>
      <c r="E90" s="124">
        <v>1</v>
      </c>
      <c r="F90" s="125">
        <f t="shared" si="2"/>
        <v>8.7799999999999994</v>
      </c>
      <c r="G90" s="126"/>
      <c r="H90" s="41"/>
      <c r="I90" s="41"/>
      <c r="J90" s="22"/>
      <c r="K90" s="23"/>
      <c r="M90" s="11"/>
      <c r="N90" s="24"/>
    </row>
    <row r="91" spans="1:18" s="2" customFormat="1">
      <c r="A91" s="259"/>
      <c r="B91" s="123">
        <v>0.3</v>
      </c>
      <c r="C91" s="123">
        <v>17.59</v>
      </c>
      <c r="D91" s="124"/>
      <c r="E91" s="124">
        <v>2</v>
      </c>
      <c r="F91" s="125">
        <f t="shared" si="2"/>
        <v>10.55</v>
      </c>
      <c r="G91" s="126"/>
      <c r="H91" s="41"/>
      <c r="I91" s="41"/>
      <c r="J91" s="22"/>
      <c r="K91" s="23"/>
      <c r="M91" s="11"/>
      <c r="N91" s="24"/>
    </row>
    <row r="92" spans="1:18" s="2" customFormat="1" ht="14.45" customHeight="1">
      <c r="A92" s="259"/>
      <c r="B92" s="123">
        <v>0.3</v>
      </c>
      <c r="C92" s="123">
        <v>1.7</v>
      </c>
      <c r="D92" s="124"/>
      <c r="E92" s="124">
        <v>1</v>
      </c>
      <c r="F92" s="125">
        <f t="shared" si="2"/>
        <v>0.51</v>
      </c>
      <c r="G92" s="126"/>
      <c r="H92" s="41"/>
      <c r="I92" s="41"/>
      <c r="J92" s="22"/>
      <c r="K92" s="23"/>
      <c r="M92" s="11"/>
      <c r="N92" s="24"/>
    </row>
    <row r="93" spans="1:18" s="2" customFormat="1">
      <c r="A93" s="259"/>
      <c r="B93" s="123">
        <v>0.3</v>
      </c>
      <c r="C93" s="123">
        <v>0.5</v>
      </c>
      <c r="D93" s="124"/>
      <c r="E93" s="124">
        <v>6</v>
      </c>
      <c r="F93" s="125">
        <f t="shared" si="2"/>
        <v>0.9</v>
      </c>
      <c r="G93" s="126"/>
      <c r="H93" s="41"/>
      <c r="I93" s="41"/>
      <c r="J93" s="22"/>
      <c r="K93" s="23"/>
      <c r="M93" s="11"/>
      <c r="N93" s="24"/>
    </row>
    <row r="94" spans="1:18" s="2" customFormat="1">
      <c r="A94" s="259"/>
      <c r="B94" s="123">
        <v>0.3</v>
      </c>
      <c r="C94" s="123">
        <v>9.15</v>
      </c>
      <c r="D94" s="124"/>
      <c r="E94" s="124">
        <v>2</v>
      </c>
      <c r="F94" s="125">
        <f t="shared" si="2"/>
        <v>5.49</v>
      </c>
      <c r="G94" s="126"/>
      <c r="H94" s="41"/>
      <c r="I94" s="41"/>
      <c r="J94" s="22"/>
      <c r="K94" s="23"/>
      <c r="M94" s="11"/>
      <c r="N94" s="24"/>
    </row>
    <row r="95" spans="1:18" s="2" customFormat="1">
      <c r="A95" s="259"/>
      <c r="B95" s="123">
        <v>0.3</v>
      </c>
      <c r="C95" s="123">
        <v>3</v>
      </c>
      <c r="D95" s="124"/>
      <c r="E95" s="124">
        <v>2</v>
      </c>
      <c r="F95" s="125">
        <f t="shared" si="2"/>
        <v>1.8</v>
      </c>
      <c r="G95" s="126"/>
      <c r="H95" s="41"/>
      <c r="I95" s="41"/>
      <c r="J95" s="22"/>
      <c r="K95" s="23"/>
      <c r="M95" s="11"/>
      <c r="N95" s="24"/>
    </row>
    <row r="96" spans="1:18" s="2" customFormat="1" ht="14.45" customHeight="1">
      <c r="A96" s="259"/>
      <c r="B96" s="123">
        <v>0.3</v>
      </c>
      <c r="C96" s="123">
        <v>1.5</v>
      </c>
      <c r="D96" s="124"/>
      <c r="E96" s="124">
        <v>1</v>
      </c>
      <c r="F96" s="125">
        <f t="shared" si="2"/>
        <v>0.45</v>
      </c>
      <c r="G96" s="126"/>
      <c r="H96" s="41"/>
      <c r="I96" s="41"/>
      <c r="J96" s="22"/>
      <c r="K96" s="23"/>
      <c r="M96" s="11"/>
      <c r="N96" s="24"/>
    </row>
    <row r="97" spans="1:18" s="2" customFormat="1">
      <c r="A97" s="260"/>
      <c r="B97" s="123">
        <v>0.3</v>
      </c>
      <c r="C97" s="123">
        <v>1.21</v>
      </c>
      <c r="D97" s="124"/>
      <c r="E97" s="124">
        <v>1</v>
      </c>
      <c r="F97" s="125">
        <f t="shared" si="2"/>
        <v>0.36</v>
      </c>
      <c r="G97" s="126"/>
      <c r="H97" s="41"/>
      <c r="I97" s="41"/>
      <c r="J97" s="22"/>
      <c r="K97" s="23"/>
      <c r="M97" s="11"/>
      <c r="N97" s="24"/>
    </row>
    <row r="98" spans="1:18" s="2" customFormat="1">
      <c r="A98" s="152" t="s">
        <v>167</v>
      </c>
      <c r="B98" s="123">
        <v>0.5</v>
      </c>
      <c r="C98" s="123">
        <v>0.5</v>
      </c>
      <c r="D98" s="124"/>
      <c r="E98" s="124">
        <v>37</v>
      </c>
      <c r="F98" s="125">
        <f t="shared" si="2"/>
        <v>9.25</v>
      </c>
      <c r="G98" s="126"/>
      <c r="H98" s="41"/>
      <c r="I98" s="41"/>
      <c r="J98" s="22"/>
      <c r="K98" s="23"/>
      <c r="M98" s="11"/>
      <c r="N98" s="24"/>
    </row>
    <row r="99" spans="1:18" s="2" customFormat="1" ht="14.45" customHeight="1">
      <c r="A99" s="269" t="s">
        <v>180</v>
      </c>
      <c r="B99" s="123">
        <v>0.3</v>
      </c>
      <c r="C99" s="123">
        <v>17.2</v>
      </c>
      <c r="D99" s="124"/>
      <c r="E99" s="124">
        <v>2</v>
      </c>
      <c r="F99" s="125">
        <f t="shared" si="2"/>
        <v>10.32</v>
      </c>
      <c r="G99" s="126"/>
      <c r="H99" s="41"/>
      <c r="I99" s="41"/>
      <c r="J99" s="22"/>
      <c r="K99" s="23"/>
      <c r="M99" s="11"/>
      <c r="N99" s="24"/>
    </row>
    <row r="100" spans="1:18" s="2" customFormat="1">
      <c r="A100" s="270"/>
      <c r="B100" s="123">
        <v>0.3</v>
      </c>
      <c r="C100" s="123">
        <v>8.6999999999999993</v>
      </c>
      <c r="D100" s="124"/>
      <c r="E100" s="124">
        <v>2</v>
      </c>
      <c r="F100" s="125">
        <f t="shared" si="2"/>
        <v>5.22</v>
      </c>
      <c r="G100" s="126"/>
      <c r="H100" s="41"/>
      <c r="I100" s="41"/>
      <c r="J100" s="22"/>
      <c r="K100" s="23"/>
      <c r="M100" s="11"/>
      <c r="N100" s="24"/>
    </row>
    <row r="101" spans="1:18" s="2" customFormat="1">
      <c r="A101" s="252" t="s">
        <v>3</v>
      </c>
      <c r="B101" s="253"/>
      <c r="C101" s="253"/>
      <c r="D101" s="253"/>
      <c r="E101" s="254"/>
      <c r="F101" s="42">
        <f>SUM(F88:F100)</f>
        <v>61.58</v>
      </c>
      <c r="G101" s="43" t="s">
        <v>1</v>
      </c>
      <c r="H101" s="44"/>
      <c r="I101" s="44"/>
      <c r="J101" s="45"/>
      <c r="K101" s="13"/>
      <c r="L101" s="13"/>
      <c r="M101" s="13"/>
      <c r="N101" s="14"/>
      <c r="O101" s="13"/>
      <c r="P101" s="13"/>
      <c r="Q101" s="13"/>
      <c r="R101" s="13"/>
    </row>
    <row r="102" spans="1:18" s="3" customFormat="1">
      <c r="A102" s="34"/>
      <c r="B102" s="77"/>
      <c r="C102" s="77"/>
      <c r="D102" s="35"/>
      <c r="E102" s="36"/>
      <c r="F102" s="35"/>
      <c r="G102" s="37"/>
      <c r="H102" s="38"/>
      <c r="I102" s="38"/>
    </row>
    <row r="103" spans="1:18" s="2" customFormat="1" ht="66" customHeight="1">
      <c r="A103" s="40" t="str">
        <f>'Orçamento Sintético'!A21</f>
        <v xml:space="preserve"> 2.1.4 </v>
      </c>
      <c r="B103" s="40" t="str">
        <f>'Orçamento Sintético'!B21</f>
        <v xml:space="preserve"> 87499 </v>
      </c>
      <c r="C103" s="40" t="str">
        <f>'Orçamento Sintético'!C21</f>
        <v>SINAPI</v>
      </c>
      <c r="D103" s="249" t="str">
        <f>'Orçamento Sintético'!D21</f>
        <v>ALVENARIA DE VEDAÇÃO DE BLOCOS CERÂMICOS FURADOS NA HORIZONTAL DE 9X14X19CM (ESPESSURA 9CM) DE PAREDES COM ÁREA LÍQUIDA MENOR QUE 6M² SEM VÃOS E ARGAMASSA DE ASSENTAMENTO COM PREPARO EM BETONEIRA. AF_06/2014 (ALVENARIA DE EMBASAMENTO)</v>
      </c>
      <c r="E103" s="250"/>
      <c r="F103" s="250"/>
      <c r="G103" s="250"/>
      <c r="H103" s="250"/>
      <c r="I103" s="251"/>
      <c r="J103" s="12"/>
      <c r="K103" s="13"/>
      <c r="L103" s="13"/>
      <c r="M103" s="13"/>
      <c r="N103" s="14"/>
      <c r="O103" s="13"/>
      <c r="P103" s="13"/>
      <c r="Q103" s="13"/>
      <c r="R103" s="13"/>
    </row>
    <row r="104" spans="1:18" s="2" customFormat="1">
      <c r="A104" s="128"/>
      <c r="B104" s="119" t="s">
        <v>137</v>
      </c>
      <c r="C104" s="119" t="s">
        <v>138</v>
      </c>
      <c r="D104" s="120" t="s">
        <v>139</v>
      </c>
      <c r="E104" s="120" t="s">
        <v>5</v>
      </c>
      <c r="F104" s="177" t="s">
        <v>751</v>
      </c>
      <c r="G104" s="122"/>
      <c r="H104" s="41"/>
      <c r="I104" s="41"/>
      <c r="J104" s="22"/>
      <c r="K104" s="23"/>
      <c r="M104" s="11"/>
      <c r="N104" s="24"/>
    </row>
    <row r="105" spans="1:18" s="2" customFormat="1" ht="14.45" customHeight="1">
      <c r="A105" s="258" t="s">
        <v>170</v>
      </c>
      <c r="B105" s="123">
        <v>0.2</v>
      </c>
      <c r="C105" s="123">
        <v>29.25</v>
      </c>
      <c r="D105" s="124">
        <v>0.2</v>
      </c>
      <c r="E105" s="124">
        <v>1</v>
      </c>
      <c r="F105" s="125">
        <f>C105*D105</f>
        <v>5.85</v>
      </c>
      <c r="G105" s="126"/>
      <c r="H105" s="41"/>
      <c r="I105" s="41"/>
      <c r="J105" s="22"/>
      <c r="K105" s="23"/>
      <c r="M105" s="11"/>
      <c r="N105" s="24"/>
    </row>
    <row r="106" spans="1:18" s="2" customFormat="1">
      <c r="A106" s="259"/>
      <c r="B106" s="123">
        <v>0.2</v>
      </c>
      <c r="C106" s="123">
        <v>17.59</v>
      </c>
      <c r="D106" s="124">
        <v>0.2</v>
      </c>
      <c r="E106" s="124">
        <v>2</v>
      </c>
      <c r="F106" s="125">
        <f t="shared" ref="F106:F115" si="3">C106*D106</f>
        <v>3.52</v>
      </c>
      <c r="G106" s="126"/>
      <c r="H106" s="41"/>
      <c r="I106" s="41"/>
      <c r="J106" s="22"/>
      <c r="K106" s="23"/>
      <c r="M106" s="11"/>
      <c r="N106" s="24"/>
    </row>
    <row r="107" spans="1:18" s="2" customFormat="1" ht="14.45" customHeight="1">
      <c r="A107" s="259"/>
      <c r="B107" s="123">
        <v>0.2</v>
      </c>
      <c r="C107" s="123">
        <v>1.7</v>
      </c>
      <c r="D107" s="124">
        <v>0.2</v>
      </c>
      <c r="E107" s="124">
        <v>1</v>
      </c>
      <c r="F107" s="125">
        <f t="shared" si="3"/>
        <v>0.34</v>
      </c>
      <c r="G107" s="126"/>
      <c r="H107" s="41"/>
      <c r="I107" s="41"/>
      <c r="J107" s="22"/>
      <c r="K107" s="23"/>
      <c r="M107" s="11"/>
      <c r="N107" s="24"/>
    </row>
    <row r="108" spans="1:18" s="2" customFormat="1">
      <c r="A108" s="259"/>
      <c r="B108" s="123">
        <v>0.2</v>
      </c>
      <c r="C108" s="123">
        <v>0.5</v>
      </c>
      <c r="D108" s="124">
        <v>0.2</v>
      </c>
      <c r="E108" s="124">
        <v>6</v>
      </c>
      <c r="F108" s="125">
        <f t="shared" si="3"/>
        <v>0.1</v>
      </c>
      <c r="G108" s="126"/>
      <c r="H108" s="41"/>
      <c r="I108" s="41"/>
      <c r="J108" s="22"/>
      <c r="K108" s="23"/>
      <c r="M108" s="11"/>
      <c r="N108" s="24"/>
    </row>
    <row r="109" spans="1:18" s="2" customFormat="1">
      <c r="A109" s="259"/>
      <c r="B109" s="123">
        <v>0.2</v>
      </c>
      <c r="C109" s="123">
        <v>9.15</v>
      </c>
      <c r="D109" s="124">
        <v>0.2</v>
      </c>
      <c r="E109" s="124">
        <v>2</v>
      </c>
      <c r="F109" s="125">
        <f t="shared" si="3"/>
        <v>1.83</v>
      </c>
      <c r="G109" s="126"/>
      <c r="H109" s="41"/>
      <c r="I109" s="41"/>
      <c r="J109" s="22"/>
      <c r="K109" s="23"/>
      <c r="M109" s="11"/>
      <c r="N109" s="24"/>
    </row>
    <row r="110" spans="1:18" s="2" customFormat="1">
      <c r="A110" s="259"/>
      <c r="B110" s="123">
        <v>0.2</v>
      </c>
      <c r="C110" s="123">
        <v>3</v>
      </c>
      <c r="D110" s="124">
        <v>0.2</v>
      </c>
      <c r="E110" s="124">
        <v>2</v>
      </c>
      <c r="F110" s="125">
        <f t="shared" si="3"/>
        <v>0.6</v>
      </c>
      <c r="G110" s="126"/>
      <c r="H110" s="41"/>
      <c r="I110" s="41"/>
      <c r="J110" s="22"/>
      <c r="K110" s="23"/>
      <c r="M110" s="11"/>
      <c r="N110" s="24"/>
    </row>
    <row r="111" spans="1:18" s="2" customFormat="1" ht="14.45" customHeight="1">
      <c r="A111" s="259"/>
      <c r="B111" s="123">
        <v>0.2</v>
      </c>
      <c r="C111" s="123">
        <v>1.5</v>
      </c>
      <c r="D111" s="124">
        <v>0.2</v>
      </c>
      <c r="E111" s="124">
        <v>1</v>
      </c>
      <c r="F111" s="125">
        <f t="shared" si="3"/>
        <v>0.3</v>
      </c>
      <c r="G111" s="126"/>
      <c r="H111" s="41"/>
      <c r="I111" s="41"/>
      <c r="J111" s="22"/>
      <c r="K111" s="23"/>
      <c r="M111" s="11"/>
      <c r="N111" s="24"/>
    </row>
    <row r="112" spans="1:18" s="2" customFormat="1">
      <c r="A112" s="260"/>
      <c r="B112" s="123">
        <v>0.2</v>
      </c>
      <c r="C112" s="123">
        <v>1.21</v>
      </c>
      <c r="D112" s="124">
        <v>0.2</v>
      </c>
      <c r="E112" s="124">
        <v>1</v>
      </c>
      <c r="F112" s="125">
        <f t="shared" si="3"/>
        <v>0.24</v>
      </c>
      <c r="G112" s="126"/>
      <c r="H112" s="41"/>
      <c r="I112" s="41"/>
      <c r="J112" s="22"/>
      <c r="K112" s="23"/>
      <c r="M112" s="11"/>
      <c r="N112" s="24"/>
    </row>
    <row r="113" spans="1:18" s="2" customFormat="1" ht="14.45" customHeight="1">
      <c r="A113" s="269" t="s">
        <v>180</v>
      </c>
      <c r="B113" s="123">
        <v>0.2</v>
      </c>
      <c r="C113" s="123">
        <v>17.2</v>
      </c>
      <c r="D113" s="124">
        <v>0.3</v>
      </c>
      <c r="E113" s="124">
        <v>2</v>
      </c>
      <c r="F113" s="125">
        <f t="shared" si="3"/>
        <v>5.16</v>
      </c>
      <c r="G113" s="126"/>
      <c r="H113" s="41"/>
      <c r="I113" s="41"/>
      <c r="J113" s="22"/>
      <c r="K113" s="23"/>
      <c r="M113" s="11"/>
      <c r="N113" s="24"/>
    </row>
    <row r="114" spans="1:18" s="2" customFormat="1">
      <c r="A114" s="270"/>
      <c r="B114" s="123">
        <v>0.2</v>
      </c>
      <c r="C114" s="123">
        <v>8.6999999999999993</v>
      </c>
      <c r="D114" s="124">
        <v>0.3</v>
      </c>
      <c r="E114" s="124">
        <v>2</v>
      </c>
      <c r="F114" s="125">
        <f t="shared" si="3"/>
        <v>2.61</v>
      </c>
      <c r="G114" s="126"/>
      <c r="H114" s="41"/>
      <c r="I114" s="41"/>
      <c r="J114" s="22"/>
      <c r="K114" s="23"/>
      <c r="M114" s="11"/>
      <c r="N114" s="24"/>
    </row>
    <row r="115" spans="1:18" s="2" customFormat="1" ht="30">
      <c r="A115" s="127" t="s">
        <v>173</v>
      </c>
      <c r="B115" s="123">
        <v>0.2</v>
      </c>
      <c r="C115" s="123">
        <v>0.5</v>
      </c>
      <c r="D115" s="124">
        <v>0.2</v>
      </c>
      <c r="E115" s="124">
        <v>37</v>
      </c>
      <c r="F115" s="125">
        <f t="shared" si="3"/>
        <v>0.1</v>
      </c>
      <c r="G115" s="126"/>
      <c r="H115" s="41"/>
      <c r="I115" s="41"/>
      <c r="J115" s="22"/>
      <c r="K115" s="23"/>
      <c r="M115" s="11"/>
      <c r="N115" s="24"/>
    </row>
    <row r="116" spans="1:18" s="2" customFormat="1">
      <c r="A116" s="252" t="s">
        <v>3</v>
      </c>
      <c r="B116" s="253"/>
      <c r="C116" s="253"/>
      <c r="D116" s="253"/>
      <c r="E116" s="254"/>
      <c r="F116" s="42">
        <f>SUM(F105:F114)-F115</f>
        <v>20.45</v>
      </c>
      <c r="G116" s="43" t="s">
        <v>1</v>
      </c>
      <c r="H116" s="44"/>
      <c r="I116" s="44"/>
      <c r="J116" s="45"/>
      <c r="K116" s="13"/>
      <c r="L116" s="13"/>
      <c r="M116" s="13"/>
      <c r="N116" s="14"/>
      <c r="O116" s="13"/>
      <c r="P116" s="13"/>
      <c r="Q116" s="13"/>
      <c r="R116" s="13"/>
    </row>
    <row r="117" spans="1:18" s="3" customFormat="1">
      <c r="A117" s="34"/>
      <c r="B117" s="77"/>
      <c r="C117" s="77"/>
      <c r="D117" s="35"/>
      <c r="E117" s="36"/>
      <c r="F117" s="35"/>
      <c r="G117" s="37"/>
      <c r="H117" s="38"/>
      <c r="I117" s="38"/>
    </row>
    <row r="118" spans="1:18" s="2" customFormat="1" ht="33" customHeight="1">
      <c r="A118" s="40" t="str">
        <f>'Orçamento Sintético'!A22</f>
        <v xml:space="preserve"> 2.1.5 </v>
      </c>
      <c r="B118" s="40" t="str">
        <f>'Orçamento Sintético'!B22</f>
        <v xml:space="preserve"> 96543 </v>
      </c>
      <c r="C118" s="40" t="str">
        <f>'Orçamento Sintético'!C22</f>
        <v>SINAPI</v>
      </c>
      <c r="D118" s="249" t="str">
        <f>'Orçamento Sintético'!D22</f>
        <v>ARMAÇÃO DE BLOCO, VIGA BALDRAME E SAPATA UTILIZANDO AÇO CA-60 DE 5 MM - MONTAGEM. AF_06/2017</v>
      </c>
      <c r="E118" s="250"/>
      <c r="F118" s="250"/>
      <c r="G118" s="250"/>
      <c r="H118" s="250"/>
      <c r="I118" s="251"/>
      <c r="J118" s="12"/>
      <c r="K118" s="13"/>
      <c r="L118" s="13"/>
      <c r="M118" s="13"/>
      <c r="N118" s="14"/>
      <c r="O118" s="13"/>
      <c r="P118" s="13"/>
      <c r="Q118" s="13"/>
      <c r="R118" s="13"/>
    </row>
    <row r="119" spans="1:18" s="2" customFormat="1" ht="45">
      <c r="A119" s="128" t="s">
        <v>142</v>
      </c>
      <c r="B119" s="129" t="s">
        <v>143</v>
      </c>
      <c r="C119" s="129" t="s">
        <v>144</v>
      </c>
      <c r="D119" s="129" t="s">
        <v>145</v>
      </c>
      <c r="E119" s="130" t="s">
        <v>146</v>
      </c>
      <c r="F119" s="130" t="s">
        <v>147</v>
      </c>
      <c r="G119" s="128" t="s">
        <v>148</v>
      </c>
      <c r="H119" s="41"/>
      <c r="I119" s="41"/>
      <c r="J119" s="22"/>
      <c r="K119" s="23"/>
      <c r="M119" s="11"/>
      <c r="N119" s="24"/>
    </row>
    <row r="120" spans="1:18" s="2" customFormat="1" ht="30">
      <c r="A120" s="152" t="s">
        <v>171</v>
      </c>
      <c r="B120" s="123">
        <v>2.9</v>
      </c>
      <c r="C120" s="123">
        <v>0.9</v>
      </c>
      <c r="D120" s="123">
        <v>15</v>
      </c>
      <c r="E120" s="124">
        <v>0.15</v>
      </c>
      <c r="F120" s="124">
        <v>10</v>
      </c>
      <c r="G120" s="131">
        <f t="shared" ref="G120" si="4">C120*D120*E120*F120</f>
        <v>20.25</v>
      </c>
      <c r="H120" s="41"/>
      <c r="I120" s="41"/>
      <c r="J120" s="22"/>
      <c r="K120" s="23"/>
      <c r="M120" s="11"/>
      <c r="N120" s="24"/>
    </row>
    <row r="121" spans="1:18" s="2" customFormat="1">
      <c r="A121" s="258" t="s">
        <v>172</v>
      </c>
      <c r="B121" s="123">
        <v>29.25</v>
      </c>
      <c r="C121" s="123">
        <v>0.6</v>
      </c>
      <c r="D121" s="123">
        <f>B121/0.2</f>
        <v>146.25</v>
      </c>
      <c r="E121" s="124">
        <v>0.15</v>
      </c>
      <c r="F121" s="124">
        <v>1</v>
      </c>
      <c r="G121" s="131">
        <f t="shared" ref="G121:G128" si="5">C121*D121*E121*F121</f>
        <v>13.16</v>
      </c>
      <c r="H121" s="41"/>
      <c r="I121" s="41"/>
      <c r="J121" s="22"/>
      <c r="K121" s="23"/>
      <c r="M121" s="11"/>
      <c r="N121" s="24"/>
    </row>
    <row r="122" spans="1:18" s="2" customFormat="1">
      <c r="A122" s="259"/>
      <c r="B122" s="123">
        <v>17.59</v>
      </c>
      <c r="C122" s="123">
        <v>0.6</v>
      </c>
      <c r="D122" s="123">
        <f t="shared" ref="D122:D128" si="6">B122/0.2</f>
        <v>87.95</v>
      </c>
      <c r="E122" s="124">
        <v>0.15</v>
      </c>
      <c r="F122" s="124">
        <v>2</v>
      </c>
      <c r="G122" s="131">
        <f t="shared" si="5"/>
        <v>15.83</v>
      </c>
      <c r="H122" s="41"/>
      <c r="I122" s="41"/>
      <c r="J122" s="22"/>
      <c r="K122" s="23"/>
      <c r="M122" s="11"/>
      <c r="N122" s="24"/>
    </row>
    <row r="123" spans="1:18" s="2" customFormat="1">
      <c r="A123" s="259"/>
      <c r="B123" s="123">
        <v>1.7</v>
      </c>
      <c r="C123" s="123">
        <v>0.6</v>
      </c>
      <c r="D123" s="123">
        <f t="shared" si="6"/>
        <v>8.5</v>
      </c>
      <c r="E123" s="124">
        <v>0.15</v>
      </c>
      <c r="F123" s="124">
        <v>1</v>
      </c>
      <c r="G123" s="131">
        <f t="shared" si="5"/>
        <v>0.77</v>
      </c>
      <c r="H123" s="41"/>
      <c r="I123" s="41"/>
      <c r="J123" s="22"/>
      <c r="K123" s="23"/>
      <c r="M123" s="11"/>
      <c r="N123" s="24"/>
    </row>
    <row r="124" spans="1:18" s="2" customFormat="1">
      <c r="A124" s="259"/>
      <c r="B124" s="123">
        <v>0.5</v>
      </c>
      <c r="C124" s="123">
        <v>0.6</v>
      </c>
      <c r="D124" s="123">
        <f t="shared" si="6"/>
        <v>2.5</v>
      </c>
      <c r="E124" s="124">
        <v>0.15</v>
      </c>
      <c r="F124" s="124">
        <v>6</v>
      </c>
      <c r="G124" s="131">
        <f t="shared" si="5"/>
        <v>1.35</v>
      </c>
      <c r="H124" s="41"/>
      <c r="I124" s="41"/>
      <c r="J124" s="22"/>
      <c r="K124" s="23"/>
      <c r="M124" s="11"/>
      <c r="N124" s="24"/>
    </row>
    <row r="125" spans="1:18" s="2" customFormat="1">
      <c r="A125" s="259"/>
      <c r="B125" s="123">
        <v>9.15</v>
      </c>
      <c r="C125" s="123">
        <v>0.6</v>
      </c>
      <c r="D125" s="123">
        <f t="shared" si="6"/>
        <v>45.75</v>
      </c>
      <c r="E125" s="124">
        <v>0.15</v>
      </c>
      <c r="F125" s="124">
        <v>2</v>
      </c>
      <c r="G125" s="131">
        <f t="shared" si="5"/>
        <v>8.24</v>
      </c>
      <c r="H125" s="41"/>
      <c r="I125" s="41"/>
      <c r="J125" s="22"/>
      <c r="K125" s="23"/>
      <c r="M125" s="11"/>
      <c r="N125" s="24"/>
    </row>
    <row r="126" spans="1:18" s="2" customFormat="1">
      <c r="A126" s="259"/>
      <c r="B126" s="123">
        <v>3</v>
      </c>
      <c r="C126" s="123">
        <v>0.6</v>
      </c>
      <c r="D126" s="123">
        <f t="shared" si="6"/>
        <v>15</v>
      </c>
      <c r="E126" s="124">
        <v>0.15</v>
      </c>
      <c r="F126" s="124">
        <v>2</v>
      </c>
      <c r="G126" s="131">
        <f t="shared" si="5"/>
        <v>2.7</v>
      </c>
      <c r="H126" s="41"/>
      <c r="I126" s="41"/>
      <c r="J126" s="22"/>
      <c r="K126" s="23"/>
      <c r="M126" s="11"/>
      <c r="N126" s="24"/>
    </row>
    <row r="127" spans="1:18" s="2" customFormat="1">
      <c r="A127" s="259"/>
      <c r="B127" s="123">
        <v>1.5</v>
      </c>
      <c r="C127" s="123">
        <v>0.6</v>
      </c>
      <c r="D127" s="123">
        <f t="shared" si="6"/>
        <v>7.5</v>
      </c>
      <c r="E127" s="124">
        <v>0.15</v>
      </c>
      <c r="F127" s="124">
        <v>1</v>
      </c>
      <c r="G127" s="131">
        <f t="shared" si="5"/>
        <v>0.68</v>
      </c>
      <c r="H127" s="41"/>
      <c r="I127" s="41"/>
      <c r="J127" s="22"/>
      <c r="K127" s="23"/>
      <c r="M127" s="11"/>
      <c r="N127" s="24"/>
    </row>
    <row r="128" spans="1:18" s="2" customFormat="1">
      <c r="A128" s="260"/>
      <c r="B128" s="123">
        <v>1.21</v>
      </c>
      <c r="C128" s="123">
        <v>0.6</v>
      </c>
      <c r="D128" s="123">
        <f t="shared" si="6"/>
        <v>6.05</v>
      </c>
      <c r="E128" s="124">
        <v>0.15</v>
      </c>
      <c r="F128" s="124">
        <v>1</v>
      </c>
      <c r="G128" s="131">
        <f t="shared" si="5"/>
        <v>0.54</v>
      </c>
      <c r="H128" s="41"/>
      <c r="I128" s="41"/>
      <c r="J128" s="22"/>
      <c r="K128" s="23"/>
      <c r="M128" s="11"/>
      <c r="N128" s="24"/>
    </row>
    <row r="129" spans="1:18" s="2" customFormat="1">
      <c r="A129" s="252" t="s">
        <v>3</v>
      </c>
      <c r="B129" s="253"/>
      <c r="C129" s="253"/>
      <c r="D129" s="253"/>
      <c r="E129" s="254"/>
      <c r="F129" s="42">
        <f>SUM(G120:G128)</f>
        <v>63.52</v>
      </c>
      <c r="G129" s="43" t="s">
        <v>149</v>
      </c>
      <c r="H129" s="44"/>
      <c r="I129" s="44"/>
      <c r="J129" s="45"/>
      <c r="K129" s="13"/>
      <c r="L129" s="13"/>
      <c r="M129" s="13"/>
      <c r="N129" s="14"/>
      <c r="O129" s="13"/>
      <c r="P129" s="13"/>
      <c r="Q129" s="13"/>
      <c r="R129" s="13"/>
    </row>
    <row r="130" spans="1:18" s="3" customFormat="1">
      <c r="A130" s="34"/>
      <c r="B130" s="77"/>
      <c r="C130" s="77"/>
      <c r="D130" s="35"/>
      <c r="E130" s="36"/>
      <c r="F130" s="35"/>
      <c r="G130" s="37"/>
      <c r="H130" s="38"/>
      <c r="I130" s="38"/>
    </row>
    <row r="131" spans="1:18" s="2" customFormat="1" ht="35.25" customHeight="1">
      <c r="A131" s="40" t="str">
        <f>'Orçamento Sintético'!A23</f>
        <v xml:space="preserve"> 2.1.6 </v>
      </c>
      <c r="B131" s="40" t="str">
        <f>'Orçamento Sintético'!B23</f>
        <v xml:space="preserve"> 96545 </v>
      </c>
      <c r="C131" s="40" t="str">
        <f>'Orçamento Sintético'!C23</f>
        <v>SINAPI</v>
      </c>
      <c r="D131" s="249" t="str">
        <f>'Orçamento Sintético'!D23</f>
        <v>ARMAÇÃO DE BLOCO, VIGA BALDRAME OU SAPATA UTILIZANDO AÇO CA-50 DE 8 MM - MONTAGEM. AF_06/2017</v>
      </c>
      <c r="E131" s="250"/>
      <c r="F131" s="250"/>
      <c r="G131" s="250"/>
      <c r="H131" s="250"/>
      <c r="I131" s="251"/>
      <c r="J131" s="12"/>
      <c r="K131" s="13"/>
      <c r="L131" s="13"/>
      <c r="M131" s="13"/>
      <c r="N131" s="14"/>
      <c r="O131" s="13"/>
      <c r="P131" s="13"/>
      <c r="Q131" s="13"/>
      <c r="R131" s="13"/>
    </row>
    <row r="132" spans="1:18" s="2" customFormat="1" ht="30">
      <c r="A132" s="128" t="s">
        <v>142</v>
      </c>
      <c r="B132" s="121" t="s">
        <v>138</v>
      </c>
      <c r="C132" s="129" t="s">
        <v>150</v>
      </c>
      <c r="D132" s="130" t="s">
        <v>146</v>
      </c>
      <c r="E132" s="130" t="s">
        <v>151</v>
      </c>
      <c r="F132" s="177" t="s">
        <v>751</v>
      </c>
      <c r="G132" s="41"/>
      <c r="H132" s="41"/>
      <c r="I132" s="198"/>
      <c r="J132" s="23"/>
      <c r="L132" s="11"/>
      <c r="M132" s="24"/>
    </row>
    <row r="133" spans="1:18" s="2" customFormat="1">
      <c r="A133" s="132" t="s">
        <v>168</v>
      </c>
      <c r="B133" s="123">
        <v>0.5</v>
      </c>
      <c r="C133" s="123">
        <v>10</v>
      </c>
      <c r="D133" s="124">
        <v>0.4</v>
      </c>
      <c r="E133" s="124">
        <v>11</v>
      </c>
      <c r="F133" s="125">
        <f>B133*C133*D133*E133</f>
        <v>22</v>
      </c>
      <c r="G133" s="41"/>
      <c r="H133" s="41"/>
      <c r="I133" s="198"/>
      <c r="J133" s="23"/>
      <c r="L133" s="11"/>
      <c r="M133" s="24"/>
    </row>
    <row r="134" spans="1:18" s="2" customFormat="1">
      <c r="A134" s="152" t="s">
        <v>176</v>
      </c>
      <c r="B134" s="123">
        <v>3.15</v>
      </c>
      <c r="C134" s="123">
        <v>4</v>
      </c>
      <c r="D134" s="124">
        <v>0.4</v>
      </c>
      <c r="E134" s="124">
        <v>10</v>
      </c>
      <c r="F134" s="125">
        <f t="shared" ref="F134" si="7">B134*C134*D134*E134</f>
        <v>50.4</v>
      </c>
      <c r="G134" s="41"/>
      <c r="H134" s="41"/>
      <c r="I134" s="198"/>
      <c r="J134" s="23"/>
      <c r="L134" s="11"/>
      <c r="M134" s="24"/>
    </row>
    <row r="135" spans="1:18" s="2" customFormat="1" ht="30">
      <c r="A135" s="152" t="s">
        <v>174</v>
      </c>
      <c r="B135" s="123">
        <v>0.5</v>
      </c>
      <c r="C135" s="123">
        <v>10</v>
      </c>
      <c r="D135" s="124">
        <v>0.4</v>
      </c>
      <c r="E135" s="124">
        <v>37</v>
      </c>
      <c r="F135" s="125">
        <f>B135*C135*D135*E135</f>
        <v>74</v>
      </c>
      <c r="G135" s="41"/>
      <c r="H135" s="41"/>
      <c r="I135" s="198"/>
      <c r="J135" s="23"/>
      <c r="L135" s="11"/>
      <c r="M135" s="24"/>
    </row>
    <row r="136" spans="1:18" s="2" customFormat="1">
      <c r="A136" s="258" t="s">
        <v>175</v>
      </c>
      <c r="B136" s="123">
        <v>29.25</v>
      </c>
      <c r="C136" s="123">
        <v>4</v>
      </c>
      <c r="D136" s="124">
        <v>0.4</v>
      </c>
      <c r="E136" s="124">
        <v>1</v>
      </c>
      <c r="F136" s="125">
        <f t="shared" ref="F136:F143" si="8">B136*C136*D136*E136</f>
        <v>46.8</v>
      </c>
      <c r="G136" s="41"/>
      <c r="H136" s="41"/>
      <c r="I136" s="198"/>
      <c r="J136" s="23"/>
      <c r="L136" s="11"/>
      <c r="M136" s="24"/>
    </row>
    <row r="137" spans="1:18" s="2" customFormat="1">
      <c r="A137" s="259"/>
      <c r="B137" s="123">
        <v>17.59</v>
      </c>
      <c r="C137" s="123">
        <v>4</v>
      </c>
      <c r="D137" s="124">
        <v>0.4</v>
      </c>
      <c r="E137" s="124">
        <v>2</v>
      </c>
      <c r="F137" s="125">
        <f t="shared" si="8"/>
        <v>56.29</v>
      </c>
      <c r="G137" s="41"/>
      <c r="H137" s="41"/>
      <c r="I137" s="198"/>
      <c r="J137" s="23"/>
      <c r="L137" s="11"/>
      <c r="M137" s="24"/>
    </row>
    <row r="138" spans="1:18" s="2" customFormat="1">
      <c r="A138" s="259"/>
      <c r="B138" s="123">
        <v>1.7</v>
      </c>
      <c r="C138" s="123">
        <v>4</v>
      </c>
      <c r="D138" s="124">
        <v>0.4</v>
      </c>
      <c r="E138" s="124">
        <v>1</v>
      </c>
      <c r="F138" s="125">
        <f t="shared" si="8"/>
        <v>2.72</v>
      </c>
      <c r="G138" s="41"/>
      <c r="H138" s="41"/>
      <c r="I138" s="198"/>
      <c r="J138" s="23"/>
      <c r="L138" s="11"/>
      <c r="M138" s="24"/>
    </row>
    <row r="139" spans="1:18" s="2" customFormat="1">
      <c r="A139" s="259"/>
      <c r="B139" s="123">
        <v>0.5</v>
      </c>
      <c r="C139" s="123">
        <v>4</v>
      </c>
      <c r="D139" s="124">
        <v>0.4</v>
      </c>
      <c r="E139" s="124">
        <v>6</v>
      </c>
      <c r="F139" s="125">
        <f t="shared" si="8"/>
        <v>4.8</v>
      </c>
      <c r="G139" s="41"/>
      <c r="H139" s="41"/>
      <c r="I139" s="198"/>
      <c r="J139" s="23"/>
      <c r="L139" s="11"/>
      <c r="M139" s="24"/>
    </row>
    <row r="140" spans="1:18" s="2" customFormat="1">
      <c r="A140" s="259"/>
      <c r="B140" s="123">
        <v>9.15</v>
      </c>
      <c r="C140" s="123">
        <v>4</v>
      </c>
      <c r="D140" s="124">
        <v>0.4</v>
      </c>
      <c r="E140" s="124">
        <v>2</v>
      </c>
      <c r="F140" s="125">
        <f t="shared" si="8"/>
        <v>29.28</v>
      </c>
      <c r="G140" s="41"/>
      <c r="H140" s="41"/>
      <c r="I140" s="198"/>
      <c r="J140" s="23"/>
      <c r="L140" s="11"/>
      <c r="M140" s="24"/>
    </row>
    <row r="141" spans="1:18" s="2" customFormat="1">
      <c r="A141" s="259"/>
      <c r="B141" s="123">
        <v>3</v>
      </c>
      <c r="C141" s="123">
        <v>4</v>
      </c>
      <c r="D141" s="124">
        <v>0.4</v>
      </c>
      <c r="E141" s="124">
        <v>2</v>
      </c>
      <c r="F141" s="125">
        <f t="shared" si="8"/>
        <v>9.6</v>
      </c>
      <c r="G141" s="41"/>
      <c r="H141" s="41"/>
      <c r="I141" s="198"/>
      <c r="J141" s="23"/>
      <c r="L141" s="11"/>
      <c r="M141" s="24"/>
    </row>
    <row r="142" spans="1:18" s="2" customFormat="1">
      <c r="A142" s="259"/>
      <c r="B142" s="123">
        <v>1.5</v>
      </c>
      <c r="C142" s="123">
        <v>4</v>
      </c>
      <c r="D142" s="124">
        <v>0.4</v>
      </c>
      <c r="E142" s="124">
        <v>1</v>
      </c>
      <c r="F142" s="125">
        <f t="shared" si="8"/>
        <v>2.4</v>
      </c>
      <c r="G142" s="41"/>
      <c r="H142" s="41"/>
      <c r="I142" s="198"/>
      <c r="J142" s="23"/>
      <c r="L142" s="11"/>
      <c r="M142" s="24"/>
    </row>
    <row r="143" spans="1:18" s="2" customFormat="1">
      <c r="A143" s="259"/>
      <c r="B143" s="123">
        <v>1.21</v>
      </c>
      <c r="C143" s="123">
        <v>4</v>
      </c>
      <c r="D143" s="124">
        <v>0.4</v>
      </c>
      <c r="E143" s="124">
        <v>1</v>
      </c>
      <c r="F143" s="125">
        <f t="shared" si="8"/>
        <v>1.94</v>
      </c>
      <c r="G143" s="41"/>
      <c r="H143" s="41"/>
      <c r="I143" s="198"/>
      <c r="J143" s="23"/>
      <c r="L143" s="11"/>
      <c r="M143" s="24"/>
    </row>
    <row r="144" spans="1:18" s="2" customFormat="1">
      <c r="A144" s="252" t="s">
        <v>3</v>
      </c>
      <c r="B144" s="253"/>
      <c r="C144" s="253"/>
      <c r="D144" s="253"/>
      <c r="E144" s="254"/>
      <c r="F144" s="42">
        <f>SUM(F133:F143)</f>
        <v>300.23</v>
      </c>
      <c r="G144" s="43" t="s">
        <v>149</v>
      </c>
      <c r="H144" s="44"/>
      <c r="I144" s="44"/>
      <c r="J144" s="45"/>
      <c r="K144" s="13"/>
      <c r="L144" s="13"/>
      <c r="M144" s="13"/>
      <c r="N144" s="14"/>
      <c r="O144" s="13"/>
      <c r="P144" s="13"/>
      <c r="Q144" s="13"/>
      <c r="R144" s="13"/>
    </row>
    <row r="145" spans="1:18" s="3" customFormat="1">
      <c r="A145" s="34"/>
      <c r="B145" s="77"/>
      <c r="C145" s="77"/>
      <c r="D145" s="35"/>
      <c r="E145" s="36"/>
      <c r="F145" s="35"/>
      <c r="G145" s="37"/>
      <c r="H145" s="38"/>
      <c r="I145" s="38"/>
    </row>
    <row r="146" spans="1:18" s="2" customFormat="1" ht="39.75" customHeight="1">
      <c r="A146" s="40" t="str">
        <f>'Orçamento Sintético'!A24</f>
        <v xml:space="preserve"> 2.1.7 </v>
      </c>
      <c r="B146" s="40" t="str">
        <f>'Orçamento Sintético'!B24</f>
        <v xml:space="preserve"> 96555 </v>
      </c>
      <c r="C146" s="40" t="str">
        <f>'Orçamento Sintético'!C24</f>
        <v>SINAPI</v>
      </c>
      <c r="D146" s="249" t="str">
        <f>'Orçamento Sintético'!D24</f>
        <v>CONCRETAGEM DE BLOCOS DE COROAMENTO E VIGAS BALDRAME, FCK 30 MPA, COM USO DE JERICA  LANÇAMENTO, ADENSAMENTO E ACABAMENTO. AF_06/2017</v>
      </c>
      <c r="E146" s="250"/>
      <c r="F146" s="250"/>
      <c r="G146" s="250"/>
      <c r="H146" s="250"/>
      <c r="I146" s="251"/>
      <c r="J146" s="12"/>
      <c r="K146" s="13"/>
      <c r="L146" s="13"/>
      <c r="M146" s="13"/>
      <c r="N146" s="14"/>
      <c r="O146" s="13"/>
      <c r="P146" s="13"/>
      <c r="Q146" s="13"/>
      <c r="R146" s="13"/>
    </row>
    <row r="147" spans="1:18" s="2" customFormat="1">
      <c r="A147" s="128"/>
      <c r="B147" s="119" t="s">
        <v>137</v>
      </c>
      <c r="C147" s="119" t="s">
        <v>138</v>
      </c>
      <c r="D147" s="120" t="s">
        <v>139</v>
      </c>
      <c r="E147" s="120" t="s">
        <v>5</v>
      </c>
      <c r="F147" s="177" t="s">
        <v>751</v>
      </c>
      <c r="G147" s="122"/>
      <c r="H147" s="41"/>
      <c r="I147" s="41"/>
      <c r="J147" s="22"/>
      <c r="K147" s="23"/>
      <c r="M147" s="11"/>
      <c r="N147" s="24"/>
    </row>
    <row r="148" spans="1:18" s="2" customFormat="1">
      <c r="A148" s="152" t="s">
        <v>168</v>
      </c>
      <c r="B148" s="123">
        <v>0.5</v>
      </c>
      <c r="C148" s="123">
        <v>0.5</v>
      </c>
      <c r="D148" s="124">
        <v>0.4</v>
      </c>
      <c r="E148" s="124">
        <v>11</v>
      </c>
      <c r="F148" s="125">
        <f>B148*C148*D148*E148</f>
        <v>1.1000000000000001</v>
      </c>
      <c r="G148" s="126"/>
      <c r="H148" s="41"/>
      <c r="I148" s="41"/>
      <c r="J148" s="22"/>
      <c r="K148" s="23"/>
      <c r="M148" s="11"/>
      <c r="N148" s="24"/>
    </row>
    <row r="149" spans="1:18" s="2" customFormat="1">
      <c r="A149" s="152" t="s">
        <v>176</v>
      </c>
      <c r="B149" s="123">
        <v>0.2</v>
      </c>
      <c r="C149" s="123">
        <v>2.6</v>
      </c>
      <c r="D149" s="124">
        <v>0.3</v>
      </c>
      <c r="E149" s="124">
        <v>10</v>
      </c>
      <c r="F149" s="125">
        <f t="shared" ref="F149" si="9">B149*C149*D149*E149</f>
        <v>1.56</v>
      </c>
      <c r="G149" s="41"/>
      <c r="H149" s="41"/>
      <c r="I149" s="198"/>
      <c r="J149" s="23"/>
      <c r="L149" s="11"/>
      <c r="M149" s="24"/>
    </row>
    <row r="150" spans="1:18" s="2" customFormat="1">
      <c r="A150" s="152" t="s">
        <v>177</v>
      </c>
      <c r="B150" s="123">
        <v>0.5</v>
      </c>
      <c r="C150" s="123">
        <v>0.5</v>
      </c>
      <c r="D150" s="124">
        <v>0.4</v>
      </c>
      <c r="E150" s="124">
        <v>37</v>
      </c>
      <c r="F150" s="125">
        <f>B150*C150*D150*E150</f>
        <v>3.7</v>
      </c>
      <c r="G150" s="126"/>
      <c r="H150" s="41"/>
      <c r="I150" s="41"/>
      <c r="J150" s="22"/>
      <c r="K150" s="23"/>
      <c r="M150" s="11"/>
      <c r="N150" s="24"/>
    </row>
    <row r="151" spans="1:18" s="2" customFormat="1">
      <c r="A151" s="258" t="s">
        <v>175</v>
      </c>
      <c r="B151" s="123">
        <v>0.2</v>
      </c>
      <c r="C151" s="123">
        <v>29.25</v>
      </c>
      <c r="D151" s="124">
        <v>0.15</v>
      </c>
      <c r="E151" s="124">
        <v>1</v>
      </c>
      <c r="F151" s="125">
        <f t="shared" ref="F151:F158" si="10">B151*C151*D151*E151</f>
        <v>0.88</v>
      </c>
      <c r="G151" s="41"/>
      <c r="H151" s="41"/>
      <c r="I151" s="198"/>
      <c r="J151" s="23"/>
      <c r="L151" s="11"/>
      <c r="M151" s="24"/>
    </row>
    <row r="152" spans="1:18" s="2" customFormat="1">
      <c r="A152" s="259"/>
      <c r="B152" s="123">
        <v>0.2</v>
      </c>
      <c r="C152" s="123">
        <v>17.59</v>
      </c>
      <c r="D152" s="124">
        <v>0.15</v>
      </c>
      <c r="E152" s="124">
        <v>2</v>
      </c>
      <c r="F152" s="125">
        <f t="shared" si="10"/>
        <v>1.06</v>
      </c>
      <c r="G152" s="41"/>
      <c r="H152" s="41"/>
      <c r="I152" s="198"/>
      <c r="J152" s="23"/>
      <c r="L152" s="11"/>
      <c r="M152" s="24"/>
    </row>
    <row r="153" spans="1:18" s="2" customFormat="1">
      <c r="A153" s="259"/>
      <c r="B153" s="123">
        <v>0.2</v>
      </c>
      <c r="C153" s="123">
        <v>1.7</v>
      </c>
      <c r="D153" s="124">
        <v>0.15</v>
      </c>
      <c r="E153" s="124">
        <v>1</v>
      </c>
      <c r="F153" s="125">
        <f t="shared" si="10"/>
        <v>0.05</v>
      </c>
      <c r="G153" s="41"/>
      <c r="H153" s="41"/>
      <c r="I153" s="198"/>
      <c r="J153" s="23"/>
      <c r="L153" s="11"/>
      <c r="M153" s="24"/>
    </row>
    <row r="154" spans="1:18" s="2" customFormat="1">
      <c r="A154" s="259"/>
      <c r="B154" s="123">
        <v>0.2</v>
      </c>
      <c r="C154" s="123">
        <v>0.5</v>
      </c>
      <c r="D154" s="124">
        <v>0.15</v>
      </c>
      <c r="E154" s="124">
        <v>6</v>
      </c>
      <c r="F154" s="125">
        <f t="shared" si="10"/>
        <v>0.09</v>
      </c>
      <c r="G154" s="41"/>
      <c r="H154" s="41"/>
      <c r="I154" s="198"/>
      <c r="J154" s="23"/>
      <c r="L154" s="11"/>
      <c r="M154" s="24"/>
    </row>
    <row r="155" spans="1:18" s="2" customFormat="1">
      <c r="A155" s="259"/>
      <c r="B155" s="123">
        <v>0.2</v>
      </c>
      <c r="C155" s="123">
        <v>9.15</v>
      </c>
      <c r="D155" s="124">
        <v>0.15</v>
      </c>
      <c r="E155" s="124">
        <v>2</v>
      </c>
      <c r="F155" s="125">
        <f t="shared" si="10"/>
        <v>0.55000000000000004</v>
      </c>
      <c r="G155" s="41"/>
      <c r="H155" s="41"/>
      <c r="I155" s="198"/>
      <c r="J155" s="23"/>
      <c r="L155" s="11"/>
      <c r="M155" s="24"/>
    </row>
    <row r="156" spans="1:18" s="2" customFormat="1">
      <c r="A156" s="259"/>
      <c r="B156" s="123">
        <v>0.2</v>
      </c>
      <c r="C156" s="123">
        <v>3</v>
      </c>
      <c r="D156" s="124">
        <v>0.15</v>
      </c>
      <c r="E156" s="124">
        <v>2</v>
      </c>
      <c r="F156" s="125">
        <f t="shared" si="10"/>
        <v>0.18</v>
      </c>
      <c r="G156" s="41"/>
      <c r="H156" s="41"/>
      <c r="I156" s="198"/>
      <c r="J156" s="23"/>
      <c r="L156" s="11"/>
      <c r="M156" s="24"/>
    </row>
    <row r="157" spans="1:18" s="2" customFormat="1">
      <c r="A157" s="259"/>
      <c r="B157" s="123">
        <v>0.2</v>
      </c>
      <c r="C157" s="123">
        <v>1.5</v>
      </c>
      <c r="D157" s="124">
        <v>0.15</v>
      </c>
      <c r="E157" s="124">
        <v>1</v>
      </c>
      <c r="F157" s="125">
        <f t="shared" si="10"/>
        <v>0.05</v>
      </c>
      <c r="G157" s="41"/>
      <c r="H157" s="41"/>
      <c r="I157" s="198"/>
      <c r="J157" s="23"/>
      <c r="L157" s="11"/>
      <c r="M157" s="24"/>
    </row>
    <row r="158" spans="1:18" s="2" customFormat="1">
      <c r="A158" s="259"/>
      <c r="B158" s="123">
        <v>0.2</v>
      </c>
      <c r="C158" s="123">
        <v>1.21</v>
      </c>
      <c r="D158" s="124">
        <v>0.15</v>
      </c>
      <c r="E158" s="124">
        <v>1</v>
      </c>
      <c r="F158" s="125">
        <f t="shared" si="10"/>
        <v>0.04</v>
      </c>
      <c r="G158" s="41"/>
      <c r="H158" s="41"/>
      <c r="I158" s="198"/>
      <c r="J158" s="23"/>
      <c r="L158" s="11"/>
      <c r="M158" s="24"/>
    </row>
    <row r="159" spans="1:18" s="2" customFormat="1">
      <c r="A159" s="252" t="s">
        <v>3</v>
      </c>
      <c r="B159" s="253"/>
      <c r="C159" s="253"/>
      <c r="D159" s="253"/>
      <c r="E159" s="254"/>
      <c r="F159" s="42">
        <f>SUM(F148:F158)</f>
        <v>9.26</v>
      </c>
      <c r="G159" s="43" t="s">
        <v>7</v>
      </c>
      <c r="H159" s="44"/>
      <c r="I159" s="44"/>
      <c r="J159" s="45"/>
      <c r="K159" s="13"/>
      <c r="L159" s="13"/>
      <c r="M159" s="13"/>
      <c r="N159" s="14"/>
      <c r="O159" s="13"/>
      <c r="P159" s="13"/>
      <c r="Q159" s="13"/>
      <c r="R159" s="13"/>
    </row>
    <row r="160" spans="1:18" s="3" customFormat="1">
      <c r="A160" s="34"/>
      <c r="B160" s="77"/>
      <c r="C160" s="77"/>
      <c r="D160" s="35"/>
      <c r="E160" s="36"/>
      <c r="F160" s="35"/>
      <c r="G160" s="37"/>
      <c r="H160" s="38"/>
      <c r="I160" s="38"/>
    </row>
    <row r="161" spans="1:18" s="2" customFormat="1">
      <c r="A161" s="156" t="str">
        <f>'Orçamento Sintético'!A25</f>
        <v xml:space="preserve"> 2.2 </v>
      </c>
      <c r="B161" s="256" t="str">
        <f>'Orçamento Sintético'!D25</f>
        <v>SUPERESTRUTURA - PILARES E CINTAS</v>
      </c>
      <c r="C161" s="256"/>
      <c r="D161" s="256"/>
      <c r="E161" s="256"/>
      <c r="F161" s="256"/>
      <c r="G161" s="256"/>
      <c r="H161" s="256"/>
      <c r="I161" s="256"/>
      <c r="J161" s="12"/>
      <c r="K161" s="39"/>
      <c r="L161" s="13"/>
      <c r="M161" s="13"/>
      <c r="N161" s="14"/>
      <c r="O161" s="13"/>
      <c r="P161" s="13"/>
      <c r="Q161" s="13"/>
      <c r="R161" s="13"/>
    </row>
    <row r="162" spans="1:18" s="2" customFormat="1" ht="44.25" customHeight="1">
      <c r="A162" s="40" t="str">
        <f>'Orçamento Sintético'!A26</f>
        <v xml:space="preserve"> 2.2.1 </v>
      </c>
      <c r="B162" s="40" t="str">
        <f>'Orçamento Sintético'!B26</f>
        <v xml:space="preserve"> 92778 </v>
      </c>
      <c r="C162" s="40" t="str">
        <f>'Orçamento Sintético'!C26</f>
        <v>SINAPI</v>
      </c>
      <c r="D162" s="249" t="str">
        <f>'Orçamento Sintético'!D26</f>
        <v>ARMAÇÃO DE PILAR OU VIGA DE UMA ESTRUTURA CONVENCIONAL DE CONCRETO ARMADO EM UMA EDIFICAÇÃO TÉRREA OU SOBRADO UTILIZANDO AÇO CA-50 DE 10,0 MM - MONTAGEM. AF_12/2015</v>
      </c>
      <c r="E162" s="250"/>
      <c r="F162" s="250"/>
      <c r="G162" s="250"/>
      <c r="H162" s="250"/>
      <c r="I162" s="251"/>
      <c r="J162" s="12"/>
      <c r="K162" s="13"/>
      <c r="L162" s="13"/>
      <c r="M162" s="13"/>
      <c r="N162" s="14"/>
      <c r="O162" s="13"/>
      <c r="P162" s="13"/>
      <c r="Q162" s="13"/>
      <c r="R162" s="13"/>
    </row>
    <row r="163" spans="1:18" s="2" customFormat="1" ht="30">
      <c r="A163" s="128" t="s">
        <v>142</v>
      </c>
      <c r="B163" s="119" t="s">
        <v>138</v>
      </c>
      <c r="C163" s="133" t="s">
        <v>150</v>
      </c>
      <c r="D163" s="134" t="s">
        <v>146</v>
      </c>
      <c r="E163" s="134" t="s">
        <v>152</v>
      </c>
      <c r="F163" s="177" t="s">
        <v>751</v>
      </c>
      <c r="G163" s="135"/>
      <c r="H163" s="41"/>
      <c r="I163" s="41"/>
      <c r="J163" s="22"/>
      <c r="K163" s="23"/>
      <c r="M163" s="11"/>
      <c r="N163" s="24"/>
    </row>
    <row r="164" spans="1:18" s="2" customFormat="1">
      <c r="A164" s="132" t="s">
        <v>153</v>
      </c>
      <c r="B164" s="123">
        <v>2.2000000000000002</v>
      </c>
      <c r="C164" s="123">
        <v>4</v>
      </c>
      <c r="D164" s="124">
        <v>0.62</v>
      </c>
      <c r="E164" s="124">
        <v>11</v>
      </c>
      <c r="F164" s="125">
        <f>B164*C164*D164*E164</f>
        <v>60.02</v>
      </c>
      <c r="G164" s="136"/>
      <c r="H164" s="41"/>
      <c r="I164" s="41"/>
      <c r="J164" s="22"/>
      <c r="K164" s="23"/>
      <c r="M164" s="11"/>
      <c r="N164" s="24"/>
    </row>
    <row r="165" spans="1:18" s="2" customFormat="1">
      <c r="A165" s="132" t="s">
        <v>154</v>
      </c>
      <c r="B165" s="123">
        <v>1</v>
      </c>
      <c r="C165" s="123">
        <v>4</v>
      </c>
      <c r="D165" s="124">
        <v>0.62</v>
      </c>
      <c r="E165" s="124">
        <v>37</v>
      </c>
      <c r="F165" s="125">
        <f>B165*C165*D165*E165</f>
        <v>91.76</v>
      </c>
      <c r="G165" s="136"/>
      <c r="H165" s="41"/>
      <c r="I165" s="41"/>
      <c r="J165" s="22"/>
      <c r="K165" s="23"/>
      <c r="M165" s="11"/>
      <c r="N165" s="24"/>
    </row>
    <row r="166" spans="1:18" s="2" customFormat="1">
      <c r="A166" s="252" t="s">
        <v>3</v>
      </c>
      <c r="B166" s="253"/>
      <c r="C166" s="253"/>
      <c r="D166" s="253"/>
      <c r="E166" s="254"/>
      <c r="F166" s="42">
        <f>SUM(F164:F165)</f>
        <v>151.78</v>
      </c>
      <c r="G166" s="43" t="s">
        <v>149</v>
      </c>
      <c r="H166" s="44"/>
      <c r="I166" s="44"/>
      <c r="J166" s="45"/>
      <c r="K166" s="13"/>
      <c r="L166" s="13"/>
      <c r="M166" s="13"/>
      <c r="N166" s="14"/>
      <c r="O166" s="13"/>
      <c r="P166" s="13"/>
      <c r="Q166" s="13"/>
      <c r="R166" s="13"/>
    </row>
    <row r="167" spans="1:18" s="3" customFormat="1">
      <c r="A167" s="34"/>
      <c r="B167" s="77"/>
      <c r="C167" s="77"/>
      <c r="D167" s="35"/>
      <c r="E167" s="36"/>
      <c r="F167" s="35"/>
      <c r="G167" s="37"/>
      <c r="H167" s="38"/>
      <c r="I167" s="38"/>
    </row>
    <row r="168" spans="1:18" s="2" customFormat="1" ht="46.5" customHeight="1">
      <c r="A168" s="40" t="str">
        <f>'Orçamento Sintético'!A27</f>
        <v xml:space="preserve"> 2.2.2 </v>
      </c>
      <c r="B168" s="40" t="str">
        <f>'Orçamento Sintético'!B27</f>
        <v xml:space="preserve"> 92775 </v>
      </c>
      <c r="C168" s="40" t="str">
        <f>'Orçamento Sintético'!C27</f>
        <v>SINAPI</v>
      </c>
      <c r="D168" s="249" t="str">
        <f>'Orçamento Sintético'!D27</f>
        <v>ARMAÇÃO DE PILAR OU VIGA DE UMA ESTRUTURA CONVENCIONAL DE CONCRETO ARMADO EM UMA EDIFICAÇÃO TÉRREA OU SOBRADO UTILIZANDO AÇO CA-60 DE 5,0 MM - MONTAGEM. AF_12/2015</v>
      </c>
      <c r="E168" s="250"/>
      <c r="F168" s="250"/>
      <c r="G168" s="250"/>
      <c r="H168" s="250"/>
      <c r="I168" s="251"/>
      <c r="J168" s="12"/>
      <c r="K168" s="13"/>
      <c r="L168" s="13"/>
      <c r="M168" s="13"/>
      <c r="N168" s="14"/>
      <c r="O168" s="13"/>
      <c r="P168" s="13"/>
      <c r="Q168" s="13"/>
      <c r="R168" s="13"/>
    </row>
    <row r="169" spans="1:18" s="2" customFormat="1" ht="30">
      <c r="A169" s="128" t="s">
        <v>142</v>
      </c>
      <c r="B169" s="119" t="s">
        <v>138</v>
      </c>
      <c r="C169" s="133" t="s">
        <v>150</v>
      </c>
      <c r="D169" s="134" t="s">
        <v>146</v>
      </c>
      <c r="E169" s="134" t="s">
        <v>152</v>
      </c>
      <c r="F169" s="177" t="s">
        <v>751</v>
      </c>
      <c r="G169" s="135"/>
      <c r="H169" s="41"/>
      <c r="I169" s="41"/>
      <c r="J169" s="22"/>
      <c r="K169" s="23"/>
      <c r="M169" s="11"/>
      <c r="N169" s="24"/>
    </row>
    <row r="170" spans="1:18" s="2" customFormat="1">
      <c r="A170" s="132" t="s">
        <v>153</v>
      </c>
      <c r="B170" s="123">
        <v>0.68</v>
      </c>
      <c r="C170" s="123">
        <v>10</v>
      </c>
      <c r="D170" s="124">
        <v>0.15</v>
      </c>
      <c r="E170" s="124">
        <v>11</v>
      </c>
      <c r="F170" s="125">
        <f>B170*C170*D170*E170</f>
        <v>11.22</v>
      </c>
      <c r="G170" s="136"/>
      <c r="H170" s="41"/>
      <c r="I170" s="41"/>
      <c r="J170" s="22"/>
      <c r="K170" s="23"/>
      <c r="M170" s="11"/>
      <c r="N170" s="24"/>
    </row>
    <row r="171" spans="1:18" s="2" customFormat="1">
      <c r="A171" s="132" t="s">
        <v>154</v>
      </c>
      <c r="B171" s="123">
        <v>0.78</v>
      </c>
      <c r="C171" s="123">
        <v>5</v>
      </c>
      <c r="D171" s="124">
        <v>0.15</v>
      </c>
      <c r="E171" s="124">
        <v>37</v>
      </c>
      <c r="F171" s="125">
        <f>B171*C171*D171*E171</f>
        <v>21.65</v>
      </c>
      <c r="G171" s="136"/>
      <c r="H171" s="41"/>
      <c r="I171" s="41"/>
      <c r="J171" s="22"/>
      <c r="K171" s="23"/>
      <c r="M171" s="11"/>
      <c r="N171" s="24"/>
    </row>
    <row r="172" spans="1:18" s="2" customFormat="1">
      <c r="A172" s="252" t="s">
        <v>3</v>
      </c>
      <c r="B172" s="253"/>
      <c r="C172" s="253"/>
      <c r="D172" s="253"/>
      <c r="E172" s="254"/>
      <c r="F172" s="42">
        <f>SUM(F170:F171)</f>
        <v>32.869999999999997</v>
      </c>
      <c r="G172" s="43" t="s">
        <v>149</v>
      </c>
      <c r="H172" s="44"/>
      <c r="I172" s="44"/>
      <c r="J172" s="45"/>
      <c r="K172" s="13"/>
      <c r="L172" s="13"/>
      <c r="M172" s="13"/>
      <c r="N172" s="14"/>
      <c r="O172" s="13"/>
      <c r="P172" s="13"/>
      <c r="Q172" s="13"/>
      <c r="R172" s="13"/>
    </row>
    <row r="173" spans="1:18" s="3" customFormat="1">
      <c r="A173" s="34"/>
      <c r="B173" s="77"/>
      <c r="C173" s="77"/>
      <c r="D173" s="35"/>
      <c r="E173" s="36"/>
      <c r="F173" s="35"/>
      <c r="G173" s="37"/>
      <c r="H173" s="38"/>
      <c r="I173" s="38"/>
    </row>
    <row r="174" spans="1:18" s="2" customFormat="1" ht="36" customHeight="1">
      <c r="A174" s="40" t="str">
        <f>'Orçamento Sintético'!A28</f>
        <v xml:space="preserve"> 2.2.3 </v>
      </c>
      <c r="B174" s="40" t="str">
        <f>'Orçamento Sintético'!B28</f>
        <v xml:space="preserve"> 92263 </v>
      </c>
      <c r="C174" s="40" t="str">
        <f>'Orçamento Sintético'!C28</f>
        <v>SINAPI</v>
      </c>
      <c r="D174" s="249" t="str">
        <f>'Orçamento Sintético'!D28</f>
        <v>FABRICAÇÃO DE FÔRMA PARA PILARES E ESTRUTURAS SIMILARES, EM CHAPA DE MADEIRA COMPENSADA RESINADA, E = 17 MM. AF_09/2020</v>
      </c>
      <c r="E174" s="250"/>
      <c r="F174" s="250"/>
      <c r="G174" s="250"/>
      <c r="H174" s="250"/>
      <c r="I174" s="251"/>
      <c r="J174" s="12"/>
      <c r="K174" s="13"/>
      <c r="L174" s="13"/>
      <c r="M174" s="13"/>
      <c r="N174" s="14"/>
      <c r="O174" s="13"/>
      <c r="P174" s="13"/>
      <c r="Q174" s="13"/>
      <c r="R174" s="13"/>
    </row>
    <row r="175" spans="1:18" s="2" customFormat="1" ht="30">
      <c r="A175" s="128" t="s">
        <v>142</v>
      </c>
      <c r="B175" s="119" t="s">
        <v>138</v>
      </c>
      <c r="C175" s="133" t="s">
        <v>122</v>
      </c>
      <c r="D175" s="134" t="s">
        <v>155</v>
      </c>
      <c r="E175" s="134" t="s">
        <v>156</v>
      </c>
      <c r="F175" s="177" t="s">
        <v>751</v>
      </c>
      <c r="G175" s="135"/>
      <c r="H175" s="41"/>
      <c r="I175" s="41"/>
      <c r="J175" s="22"/>
      <c r="K175" s="23"/>
      <c r="M175" s="11"/>
      <c r="N175" s="24"/>
    </row>
    <row r="176" spans="1:18" s="2" customFormat="1">
      <c r="A176" s="132" t="s">
        <v>153</v>
      </c>
      <c r="B176" s="123">
        <v>1.6</v>
      </c>
      <c r="C176" s="123">
        <v>0.3</v>
      </c>
      <c r="D176" s="124">
        <v>2</v>
      </c>
      <c r="E176" s="124">
        <v>11</v>
      </c>
      <c r="F176" s="125">
        <f>B176*C176*D176*E176</f>
        <v>10.56</v>
      </c>
      <c r="G176" s="136"/>
      <c r="H176" s="41"/>
      <c r="I176" s="41"/>
      <c r="J176" s="22"/>
      <c r="K176" s="23"/>
      <c r="M176" s="11"/>
      <c r="N176" s="24"/>
    </row>
    <row r="177" spans="1:18" s="2" customFormat="1">
      <c r="A177" s="132" t="s">
        <v>154</v>
      </c>
      <c r="B177" s="123">
        <v>0.6</v>
      </c>
      <c r="C177" s="123">
        <v>0.25</v>
      </c>
      <c r="D177" s="124">
        <v>2</v>
      </c>
      <c r="E177" s="124">
        <v>37</v>
      </c>
      <c r="F177" s="125">
        <f>B177*C177*D177*E177</f>
        <v>11.1</v>
      </c>
      <c r="G177" s="136"/>
      <c r="H177" s="41"/>
      <c r="I177" s="41"/>
      <c r="J177" s="22"/>
      <c r="K177" s="23"/>
      <c r="M177" s="11"/>
      <c r="N177" s="24"/>
    </row>
    <row r="178" spans="1:18" s="2" customFormat="1">
      <c r="A178" s="252" t="s">
        <v>3</v>
      </c>
      <c r="B178" s="253"/>
      <c r="C178" s="253"/>
      <c r="D178" s="253"/>
      <c r="E178" s="254"/>
      <c r="F178" s="42">
        <f>SUM(F176:F177)</f>
        <v>21.66</v>
      </c>
      <c r="G178" s="43" t="s">
        <v>1</v>
      </c>
      <c r="H178" s="44"/>
      <c r="I178" s="44"/>
      <c r="J178" s="45"/>
      <c r="K178" s="13"/>
      <c r="L178" s="13"/>
      <c r="M178" s="13"/>
      <c r="N178" s="14"/>
      <c r="O178" s="13"/>
      <c r="P178" s="13"/>
      <c r="Q178" s="13"/>
      <c r="R178" s="13"/>
    </row>
    <row r="179" spans="1:18" s="3" customFormat="1">
      <c r="A179" s="34"/>
      <c r="B179" s="77"/>
      <c r="C179" s="77"/>
      <c r="D179" s="35"/>
      <c r="E179" s="36"/>
      <c r="F179" s="35"/>
      <c r="G179" s="37"/>
      <c r="H179" s="38"/>
      <c r="I179" s="38"/>
    </row>
    <row r="180" spans="1:18" s="2" customFormat="1" ht="47.25" customHeight="1">
      <c r="A180" s="40" t="str">
        <f>'Orçamento Sintético'!A29</f>
        <v xml:space="preserve"> 2.2.4 </v>
      </c>
      <c r="B180" s="40" t="str">
        <f>'Orçamento Sintético'!B29</f>
        <v xml:space="preserve"> 92718 </v>
      </c>
      <c r="C180" s="40" t="str">
        <f>'Orçamento Sintético'!C29</f>
        <v>SINAPI</v>
      </c>
      <c r="D180" s="249" t="str">
        <f>'Orçamento Sintético'!D29</f>
        <v>CONCRETAGEM DE PILARES, FCK = 25 MPA,  COM USO DE BALDES EM EDIFICAÇÃO COM SEÇÃO MÉDIA DE PILARES MENOR OU IGUAL A 0,25 M² - LANÇAMENTO, ADENSAMENTO E ACABAMENTO. AF_12/2015</v>
      </c>
      <c r="E180" s="250"/>
      <c r="F180" s="250"/>
      <c r="G180" s="250"/>
      <c r="H180" s="250"/>
      <c r="I180" s="251"/>
      <c r="J180" s="12"/>
      <c r="K180" s="13"/>
      <c r="L180" s="13"/>
      <c r="M180" s="13"/>
      <c r="N180" s="14"/>
      <c r="O180" s="13"/>
      <c r="P180" s="13"/>
      <c r="Q180" s="13"/>
      <c r="R180" s="13"/>
    </row>
    <row r="181" spans="1:18" s="2" customFormat="1">
      <c r="A181" s="128" t="s">
        <v>142</v>
      </c>
      <c r="B181" s="119" t="s">
        <v>157</v>
      </c>
      <c r="C181" s="133" t="s">
        <v>158</v>
      </c>
      <c r="D181" s="134" t="s">
        <v>159</v>
      </c>
      <c r="E181" s="134" t="s">
        <v>5</v>
      </c>
      <c r="F181" s="177" t="s">
        <v>751</v>
      </c>
      <c r="G181" s="135"/>
      <c r="H181" s="41"/>
      <c r="I181" s="41"/>
      <c r="J181" s="22"/>
      <c r="K181" s="23"/>
      <c r="M181" s="11"/>
      <c r="N181" s="24"/>
    </row>
    <row r="182" spans="1:18" s="2" customFormat="1">
      <c r="A182" s="132" t="s">
        <v>153</v>
      </c>
      <c r="B182" s="123">
        <v>1.6</v>
      </c>
      <c r="C182" s="123">
        <v>0.12</v>
      </c>
      <c r="D182" s="124">
        <v>0.25</v>
      </c>
      <c r="E182" s="124">
        <v>11</v>
      </c>
      <c r="F182" s="125">
        <f>TRUNC(C182*E182,2)</f>
        <v>1.32</v>
      </c>
      <c r="G182" s="136"/>
      <c r="H182" s="41"/>
      <c r="I182" s="41"/>
      <c r="J182" s="22"/>
      <c r="K182" s="23"/>
      <c r="M182" s="11"/>
      <c r="N182" s="24"/>
    </row>
    <row r="183" spans="1:18" s="2" customFormat="1">
      <c r="A183" s="132" t="s">
        <v>154</v>
      </c>
      <c r="B183" s="123">
        <v>1</v>
      </c>
      <c r="C183" s="123">
        <v>0.12</v>
      </c>
      <c r="D183" s="124">
        <v>0.25</v>
      </c>
      <c r="E183" s="124">
        <v>37</v>
      </c>
      <c r="F183" s="125">
        <f>TRUNC(C183*E183,2)</f>
        <v>4.4400000000000004</v>
      </c>
      <c r="G183" s="136"/>
      <c r="H183" s="41"/>
      <c r="I183" s="41"/>
      <c r="J183" s="22"/>
      <c r="K183" s="23"/>
      <c r="M183" s="11"/>
      <c r="N183" s="24"/>
    </row>
    <row r="184" spans="1:18" s="2" customFormat="1">
      <c r="A184" s="252" t="s">
        <v>3</v>
      </c>
      <c r="B184" s="253"/>
      <c r="C184" s="253"/>
      <c r="D184" s="253"/>
      <c r="E184" s="254"/>
      <c r="F184" s="42">
        <f>SUM(F182:F183)</f>
        <v>5.76</v>
      </c>
      <c r="G184" s="43" t="s">
        <v>7</v>
      </c>
      <c r="H184" s="44"/>
      <c r="I184" s="44"/>
      <c r="J184" s="45"/>
      <c r="K184" s="13"/>
      <c r="L184" s="13"/>
      <c r="M184" s="13"/>
      <c r="N184" s="14"/>
      <c r="O184" s="13"/>
      <c r="P184" s="13"/>
      <c r="Q184" s="13"/>
      <c r="R184" s="13"/>
    </row>
    <row r="185" spans="1:18" s="3" customFormat="1">
      <c r="A185" s="34"/>
      <c r="B185" s="77"/>
      <c r="C185" s="77"/>
      <c r="D185" s="35"/>
      <c r="E185" s="36"/>
      <c r="F185" s="35"/>
      <c r="G185" s="37"/>
      <c r="H185" s="38"/>
      <c r="I185" s="38"/>
    </row>
    <row r="186" spans="1:18" s="2" customFormat="1">
      <c r="A186" s="156" t="str">
        <f>'Orçamento Sintético'!A30</f>
        <v xml:space="preserve"> 2.3 </v>
      </c>
      <c r="B186" s="256" t="str">
        <f>'Orçamento Sintético'!D30</f>
        <v>ELEVAÇÃO E REVESTIMENTO</v>
      </c>
      <c r="C186" s="256"/>
      <c r="D186" s="256"/>
      <c r="E186" s="256"/>
      <c r="F186" s="256"/>
      <c r="G186" s="256"/>
      <c r="H186" s="256"/>
      <c r="I186" s="256"/>
      <c r="J186" s="46"/>
      <c r="N186" s="11"/>
    </row>
    <row r="187" spans="1:18" s="2" customFormat="1" ht="48" customHeight="1">
      <c r="A187" s="40" t="str">
        <f>'Orçamento Sintético'!A31</f>
        <v xml:space="preserve"> 2.3.1 </v>
      </c>
      <c r="B187" s="40" t="str">
        <f>'Orçamento Sintético'!B31</f>
        <v xml:space="preserve"> 87504 </v>
      </c>
      <c r="C187" s="40" t="str">
        <f>'Orçamento Sintético'!C31</f>
        <v>SINAPI</v>
      </c>
      <c r="D187" s="249" t="str">
        <f>'Orçamento Sintético'!D31</f>
        <v>ALVENARIA DE VEDAÇÃO DE BLOCOS CERÂMICOS FURADOS NA HORIZONTAL DE 9X19X19CM (ESPESSURA 9CM) DE PAREDES COM ÁREA LÍQUIDA MAIOR OU IGUAL A 6M² SEM VÃOS E ARGAMASSA DE ASSENTAMENTO COM PREPARO MANUAL. AF_06/2014</v>
      </c>
      <c r="E187" s="250"/>
      <c r="F187" s="250"/>
      <c r="G187" s="250"/>
      <c r="H187" s="250"/>
      <c r="I187" s="251"/>
      <c r="J187" s="46"/>
      <c r="N187" s="11"/>
    </row>
    <row r="188" spans="1:18" s="2" customFormat="1">
      <c r="A188" s="128" t="s">
        <v>142</v>
      </c>
      <c r="B188" s="119" t="s">
        <v>160</v>
      </c>
      <c r="C188" s="119" t="s">
        <v>161</v>
      </c>
      <c r="D188" s="120" t="s">
        <v>131</v>
      </c>
      <c r="E188" s="137"/>
      <c r="F188" s="177" t="s">
        <v>751</v>
      </c>
      <c r="G188" s="122"/>
      <c r="H188" s="41"/>
      <c r="I188" s="41"/>
      <c r="J188" s="46"/>
      <c r="N188" s="11"/>
    </row>
    <row r="189" spans="1:18" s="2" customFormat="1" ht="14.45" customHeight="1">
      <c r="A189" s="258" t="s">
        <v>164</v>
      </c>
      <c r="B189" s="123">
        <v>29.25</v>
      </c>
      <c r="C189" s="123">
        <v>0.6</v>
      </c>
      <c r="D189" s="124">
        <v>1</v>
      </c>
      <c r="E189" s="124"/>
      <c r="F189" s="125">
        <f>B189*C189*D189</f>
        <v>17.55</v>
      </c>
      <c r="G189" s="126"/>
      <c r="H189" s="41"/>
      <c r="I189" s="41"/>
      <c r="J189" s="22"/>
      <c r="K189" s="23"/>
      <c r="M189" s="11"/>
      <c r="N189" s="24"/>
    </row>
    <row r="190" spans="1:18" s="2" customFormat="1">
      <c r="A190" s="259"/>
      <c r="B190" s="123">
        <v>17.59</v>
      </c>
      <c r="C190" s="123">
        <v>0.6</v>
      </c>
      <c r="D190" s="124">
        <v>2</v>
      </c>
      <c r="E190" s="124"/>
      <c r="F190" s="125">
        <f t="shared" ref="F190:F191" si="11">B190*C190*D190</f>
        <v>21.11</v>
      </c>
      <c r="G190" s="126"/>
      <c r="H190" s="41"/>
      <c r="I190" s="41"/>
      <c r="J190" s="22"/>
      <c r="K190" s="23"/>
      <c r="M190" s="11"/>
      <c r="N190" s="24"/>
    </row>
    <row r="191" spans="1:18" s="2" customFormat="1">
      <c r="A191" s="259"/>
      <c r="B191" s="123">
        <v>9.15</v>
      </c>
      <c r="C191" s="123">
        <v>0.6</v>
      </c>
      <c r="D191" s="124">
        <v>2</v>
      </c>
      <c r="E191" s="124"/>
      <c r="F191" s="125">
        <f t="shared" si="11"/>
        <v>10.98</v>
      </c>
      <c r="G191" s="126"/>
      <c r="H191" s="41"/>
      <c r="I191" s="41"/>
      <c r="J191" s="22"/>
      <c r="K191" s="23"/>
      <c r="M191" s="11"/>
      <c r="N191" s="24"/>
    </row>
    <row r="192" spans="1:18" s="2" customFormat="1" ht="14.45" customHeight="1">
      <c r="A192" s="127" t="s">
        <v>181</v>
      </c>
      <c r="B192" s="123">
        <v>17.2</v>
      </c>
      <c r="C192" s="123">
        <v>0.2</v>
      </c>
      <c r="D192" s="124">
        <v>2</v>
      </c>
      <c r="E192" s="124"/>
      <c r="F192" s="125">
        <f>B192*C192*D192</f>
        <v>6.88</v>
      </c>
      <c r="G192" s="126"/>
      <c r="H192" s="41"/>
      <c r="I192" s="41"/>
      <c r="J192" s="22"/>
      <c r="K192" s="23"/>
      <c r="M192" s="11"/>
      <c r="N192" s="24"/>
    </row>
    <row r="193" spans="1:14" s="2" customFormat="1" ht="30">
      <c r="A193" s="127" t="s">
        <v>179</v>
      </c>
      <c r="B193" s="123">
        <v>0.25</v>
      </c>
      <c r="C193" s="123">
        <v>0.6</v>
      </c>
      <c r="D193" s="124">
        <v>37</v>
      </c>
      <c r="E193" s="124"/>
      <c r="F193" s="125">
        <f t="shared" ref="F193" si="12">B193*C193*D193</f>
        <v>5.55</v>
      </c>
      <c r="G193" s="126"/>
      <c r="H193" s="41"/>
      <c r="I193" s="41"/>
      <c r="J193" s="22"/>
      <c r="K193" s="23"/>
      <c r="M193" s="11"/>
      <c r="N193" s="24"/>
    </row>
    <row r="194" spans="1:14" s="2" customFormat="1">
      <c r="A194" s="252" t="s">
        <v>3</v>
      </c>
      <c r="B194" s="253"/>
      <c r="C194" s="253"/>
      <c r="D194" s="253"/>
      <c r="E194" s="254"/>
      <c r="F194" s="42">
        <f>SUM(F189:F192)-F193</f>
        <v>50.97</v>
      </c>
      <c r="G194" s="43" t="s">
        <v>1</v>
      </c>
      <c r="H194" s="44"/>
      <c r="I194" s="44"/>
      <c r="J194" s="46"/>
      <c r="N194" s="11"/>
    </row>
    <row r="195" spans="1:14" s="2" customFormat="1">
      <c r="A195" s="47"/>
      <c r="B195" s="48"/>
      <c r="C195" s="48"/>
      <c r="D195" s="36"/>
      <c r="E195" s="36"/>
      <c r="F195" s="36"/>
      <c r="G195" s="37"/>
      <c r="H195" s="37"/>
      <c r="I195" s="37"/>
      <c r="J195" s="46"/>
      <c r="N195" s="11"/>
    </row>
    <row r="196" spans="1:14" s="2" customFormat="1" ht="45" customHeight="1">
      <c r="A196" s="40" t="str">
        <f>'Orçamento Sintético'!A32</f>
        <v xml:space="preserve"> 2.3.2 </v>
      </c>
      <c r="B196" s="40" t="str">
        <f>'Orçamento Sintético'!B32</f>
        <v xml:space="preserve"> 87496 </v>
      </c>
      <c r="C196" s="40" t="str">
        <f>'Orçamento Sintético'!C32</f>
        <v>SINAPI</v>
      </c>
      <c r="D196" s="249" t="str">
        <f>'Orçamento Sintético'!D32</f>
        <v>ALVENARIA DE VEDAÇÃO DE BLOCOS CERÂMICOS FURADOS NA HORIZONTAL DE 9X19X19CM (ESPESSURA 9CM) DE PAREDES COM ÁREA LÍQUIDA MENOR QUE 6M² SEM VÃOS E ARGAMASSA DE ASSENTAMENTO COM PREPARO MANUAL. AF_06/2014</v>
      </c>
      <c r="E196" s="250"/>
      <c r="F196" s="250"/>
      <c r="G196" s="250"/>
      <c r="H196" s="250"/>
      <c r="I196" s="251"/>
      <c r="J196" s="46"/>
      <c r="N196" s="11"/>
    </row>
    <row r="197" spans="1:14" s="2" customFormat="1">
      <c r="A197" s="128" t="s">
        <v>142</v>
      </c>
      <c r="B197" s="119" t="s">
        <v>160</v>
      </c>
      <c r="C197" s="119" t="s">
        <v>161</v>
      </c>
      <c r="D197" s="120" t="s">
        <v>131</v>
      </c>
      <c r="E197" s="137"/>
      <c r="F197" s="177" t="s">
        <v>751</v>
      </c>
      <c r="G197" s="122"/>
      <c r="H197" s="41"/>
      <c r="I197" s="41"/>
      <c r="J197" s="46"/>
      <c r="N197" s="11"/>
    </row>
    <row r="198" spans="1:14" s="2" customFormat="1" ht="14.45" customHeight="1">
      <c r="A198" s="259"/>
      <c r="B198" s="123">
        <v>1.7</v>
      </c>
      <c r="C198" s="123">
        <v>0.6</v>
      </c>
      <c r="D198" s="124">
        <v>1</v>
      </c>
      <c r="E198" s="124"/>
      <c r="F198" s="125">
        <f t="shared" ref="F198:F202" si="13">B198*C198*D198</f>
        <v>1.02</v>
      </c>
      <c r="G198" s="126"/>
      <c r="H198" s="41"/>
      <c r="I198" s="41"/>
      <c r="J198" s="22"/>
      <c r="K198" s="23"/>
      <c r="M198" s="11"/>
      <c r="N198" s="24"/>
    </row>
    <row r="199" spans="1:14" s="2" customFormat="1">
      <c r="A199" s="259"/>
      <c r="B199" s="123">
        <v>0.5</v>
      </c>
      <c r="C199" s="123">
        <v>0.6</v>
      </c>
      <c r="D199" s="124">
        <v>6</v>
      </c>
      <c r="E199" s="124"/>
      <c r="F199" s="125">
        <f t="shared" si="13"/>
        <v>1.8</v>
      </c>
      <c r="G199" s="126"/>
      <c r="H199" s="41"/>
      <c r="I199" s="41"/>
      <c r="J199" s="22"/>
      <c r="K199" s="23"/>
      <c r="M199" s="11"/>
      <c r="N199" s="24"/>
    </row>
    <row r="200" spans="1:14" s="2" customFormat="1">
      <c r="A200" s="259"/>
      <c r="B200" s="123">
        <v>3</v>
      </c>
      <c r="C200" s="123">
        <v>0.6</v>
      </c>
      <c r="D200" s="124">
        <v>2</v>
      </c>
      <c r="E200" s="124"/>
      <c r="F200" s="125">
        <f t="shared" si="13"/>
        <v>3.6</v>
      </c>
      <c r="G200" s="126"/>
      <c r="H200" s="41"/>
      <c r="I200" s="41"/>
      <c r="J200" s="22"/>
      <c r="K200" s="23"/>
      <c r="M200" s="11"/>
      <c r="N200" s="24"/>
    </row>
    <row r="201" spans="1:14" s="2" customFormat="1" ht="14.45" customHeight="1">
      <c r="A201" s="259"/>
      <c r="B201" s="123">
        <v>1.5</v>
      </c>
      <c r="C201" s="123">
        <v>0.6</v>
      </c>
      <c r="D201" s="124">
        <v>1</v>
      </c>
      <c r="E201" s="124"/>
      <c r="F201" s="125">
        <f t="shared" si="13"/>
        <v>0.9</v>
      </c>
      <c r="G201" s="126"/>
      <c r="H201" s="41"/>
      <c r="I201" s="41"/>
      <c r="J201" s="22"/>
      <c r="K201" s="23"/>
      <c r="M201" s="11"/>
      <c r="N201" s="24"/>
    </row>
    <row r="202" spans="1:14" s="2" customFormat="1">
      <c r="A202" s="260"/>
      <c r="B202" s="123">
        <v>1.21</v>
      </c>
      <c r="C202" s="123">
        <v>0.6</v>
      </c>
      <c r="D202" s="124">
        <v>1</v>
      </c>
      <c r="E202" s="124"/>
      <c r="F202" s="125">
        <f t="shared" si="13"/>
        <v>0.73</v>
      </c>
      <c r="G202" s="126"/>
      <c r="H202" s="41"/>
      <c r="I202" s="41"/>
      <c r="J202" s="52"/>
      <c r="K202" s="23"/>
      <c r="M202" s="11"/>
      <c r="N202" s="24"/>
    </row>
    <row r="203" spans="1:14" s="2" customFormat="1">
      <c r="A203" s="153"/>
      <c r="B203" s="123">
        <v>8.6999999999999993</v>
      </c>
      <c r="C203" s="123">
        <v>0.2</v>
      </c>
      <c r="D203" s="124">
        <v>2</v>
      </c>
      <c r="E203" s="124"/>
      <c r="F203" s="125">
        <f t="shared" ref="F203" si="14">B203*C203*D203</f>
        <v>3.48</v>
      </c>
      <c r="G203" s="126"/>
      <c r="H203" s="41"/>
      <c r="I203" s="41"/>
      <c r="J203" s="22"/>
      <c r="K203" s="23"/>
      <c r="M203" s="11"/>
      <c r="N203" s="24"/>
    </row>
    <row r="204" spans="1:14" s="2" customFormat="1">
      <c r="A204" s="252" t="s">
        <v>3</v>
      </c>
      <c r="B204" s="253"/>
      <c r="C204" s="253"/>
      <c r="D204" s="253"/>
      <c r="E204" s="254"/>
      <c r="F204" s="42">
        <f>SUM(F198:F203)</f>
        <v>11.53</v>
      </c>
      <c r="G204" s="43" t="s">
        <v>1</v>
      </c>
      <c r="H204" s="44"/>
      <c r="I204" s="44"/>
      <c r="J204" s="46"/>
      <c r="N204" s="11"/>
    </row>
    <row r="205" spans="1:14" s="2" customFormat="1">
      <c r="A205" s="47"/>
      <c r="B205" s="48"/>
      <c r="C205" s="48"/>
      <c r="D205" s="36"/>
      <c r="E205" s="36"/>
      <c r="F205" s="36"/>
      <c r="G205" s="37"/>
      <c r="H205" s="37"/>
      <c r="I205" s="37"/>
      <c r="J205" s="46"/>
      <c r="N205" s="11"/>
    </row>
    <row r="206" spans="1:14" s="2" customFormat="1" ht="57.75" customHeight="1">
      <c r="A206" s="40" t="str">
        <f>'Orçamento Sintético'!A33</f>
        <v xml:space="preserve"> 2.3.3 </v>
      </c>
      <c r="B206" s="40" t="str">
        <f>'Orçamento Sintético'!B33</f>
        <v xml:space="preserve"> 87510 </v>
      </c>
      <c r="C206" s="40" t="str">
        <f>'Orçamento Sintético'!C33</f>
        <v>SINAPI</v>
      </c>
      <c r="D206" s="249" t="str">
        <f>'Orçamento Sintético'!D33</f>
        <v>ALVENARIA DE VEDAÇÃO DE BLOCOS CERÂMICOS FURADOS NA HORIZONTAL DE 14X9X19CM (ESPESSURA 14CM, BLOCO DEITADO) DE PAREDES COM ÁREA LÍQUIDA MAIOR OU IGUAL A 6M² SEM VÃOS E ARGAMASSA DE ASSENTAMENTO COM PREPARO MANUAL. AF_06/2014</v>
      </c>
      <c r="E206" s="250"/>
      <c r="F206" s="250"/>
      <c r="G206" s="250"/>
      <c r="H206" s="250"/>
      <c r="I206" s="251"/>
      <c r="J206" s="46"/>
      <c r="N206" s="11"/>
    </row>
    <row r="207" spans="1:14" s="2" customFormat="1">
      <c r="A207" s="128" t="s">
        <v>142</v>
      </c>
      <c r="B207" s="119" t="s">
        <v>160</v>
      </c>
      <c r="C207" s="119" t="s">
        <v>161</v>
      </c>
      <c r="D207" s="120" t="s">
        <v>131</v>
      </c>
      <c r="E207" s="137"/>
      <c r="F207" s="177" t="s">
        <v>751</v>
      </c>
      <c r="G207" s="122"/>
      <c r="H207" s="41"/>
      <c r="I207" s="41"/>
      <c r="J207" s="46"/>
      <c r="N207" s="11"/>
    </row>
    <row r="208" spans="1:14" s="2" customFormat="1" ht="14.45" customHeight="1">
      <c r="A208" s="258" t="s">
        <v>162</v>
      </c>
      <c r="B208" s="123">
        <v>31.66</v>
      </c>
      <c r="C208" s="123">
        <v>1.6</v>
      </c>
      <c r="D208" s="124">
        <v>1</v>
      </c>
      <c r="E208" s="124"/>
      <c r="F208" s="125">
        <f>B208*C208*D208</f>
        <v>50.66</v>
      </c>
      <c r="G208" s="126"/>
      <c r="H208" s="41"/>
      <c r="I208" s="41"/>
      <c r="J208" s="22"/>
      <c r="K208" s="23"/>
      <c r="M208" s="11"/>
      <c r="N208" s="24"/>
    </row>
    <row r="209" spans="1:14" s="2" customFormat="1">
      <c r="A209" s="259"/>
      <c r="B209" s="123">
        <v>31.66</v>
      </c>
      <c r="C209" s="123">
        <v>1.1000000000000001</v>
      </c>
      <c r="D209" s="124">
        <v>1</v>
      </c>
      <c r="E209" s="124"/>
      <c r="F209" s="125">
        <f t="shared" ref="F209:F211" si="15">B209*C209*D209</f>
        <v>34.83</v>
      </c>
      <c r="G209" s="126"/>
      <c r="H209" s="41"/>
      <c r="I209" s="41"/>
      <c r="J209" s="22"/>
      <c r="K209" s="23"/>
      <c r="M209" s="11"/>
      <c r="N209" s="24"/>
    </row>
    <row r="210" spans="1:14" s="2" customFormat="1" ht="14.45" customHeight="1">
      <c r="A210" s="259"/>
      <c r="B210" s="123">
        <v>31.66</v>
      </c>
      <c r="C210" s="123">
        <v>0.8</v>
      </c>
      <c r="D210" s="124">
        <v>1</v>
      </c>
      <c r="E210" s="124"/>
      <c r="F210" s="125">
        <f t="shared" si="15"/>
        <v>25.33</v>
      </c>
      <c r="G210" s="126"/>
      <c r="H210" s="41"/>
      <c r="I210" s="41"/>
      <c r="J210" s="22"/>
      <c r="K210" s="23"/>
      <c r="M210" s="11"/>
      <c r="N210" s="24"/>
    </row>
    <row r="211" spans="1:14" s="2" customFormat="1">
      <c r="A211" s="259"/>
      <c r="B211" s="123">
        <v>31.66</v>
      </c>
      <c r="C211" s="123">
        <v>0.4</v>
      </c>
      <c r="D211" s="124">
        <v>1</v>
      </c>
      <c r="E211" s="124"/>
      <c r="F211" s="125">
        <f t="shared" si="15"/>
        <v>12.66</v>
      </c>
      <c r="G211" s="126"/>
      <c r="H211" s="41"/>
      <c r="I211" s="41"/>
      <c r="J211" s="22"/>
      <c r="K211" s="23"/>
      <c r="M211" s="11"/>
      <c r="N211" s="24"/>
    </row>
    <row r="212" spans="1:14" s="2" customFormat="1" ht="30">
      <c r="A212" s="127" t="s">
        <v>178</v>
      </c>
      <c r="B212" s="123">
        <v>0.25</v>
      </c>
      <c r="C212" s="123">
        <v>1.6</v>
      </c>
      <c r="D212" s="124">
        <v>11</v>
      </c>
      <c r="E212" s="124"/>
      <c r="F212" s="125">
        <f>B212*C212*D212</f>
        <v>4.4000000000000004</v>
      </c>
      <c r="G212" s="126"/>
      <c r="H212" s="41"/>
      <c r="I212" s="41"/>
      <c r="J212" s="22"/>
      <c r="K212" s="23"/>
      <c r="M212" s="11"/>
      <c r="N212" s="24"/>
    </row>
    <row r="213" spans="1:14" s="2" customFormat="1">
      <c r="A213" s="252" t="s">
        <v>3</v>
      </c>
      <c r="B213" s="253"/>
      <c r="C213" s="253"/>
      <c r="D213" s="253"/>
      <c r="E213" s="254"/>
      <c r="F213" s="42">
        <f>SUM(F208:F211)-F212</f>
        <v>119.08</v>
      </c>
      <c r="G213" s="43" t="s">
        <v>1</v>
      </c>
      <c r="H213" s="44"/>
      <c r="I213" s="44"/>
      <c r="J213" s="46"/>
      <c r="N213" s="11"/>
    </row>
    <row r="214" spans="1:14" s="2" customFormat="1">
      <c r="A214" s="47"/>
      <c r="B214" s="48"/>
      <c r="C214" s="48"/>
      <c r="D214" s="36"/>
      <c r="E214" s="36"/>
      <c r="F214" s="36"/>
      <c r="G214" s="37"/>
      <c r="H214" s="37"/>
      <c r="I214" s="37"/>
      <c r="J214" s="46"/>
      <c r="N214" s="11"/>
    </row>
    <row r="215" spans="1:14" s="2" customFormat="1" ht="45.75" customHeight="1">
      <c r="A215" s="40" t="str">
        <f>'Orçamento Sintético'!A34</f>
        <v xml:space="preserve"> 2.3.4 </v>
      </c>
      <c r="B215" s="40" t="str">
        <f>'Orçamento Sintético'!B34</f>
        <v xml:space="preserve"> 87893 </v>
      </c>
      <c r="C215" s="40" t="str">
        <f>'Orçamento Sintético'!C34</f>
        <v>SINAPI</v>
      </c>
      <c r="D215" s="249" t="str">
        <f>'Orçamento Sintético'!D34</f>
        <v>CHAPISCO APLICADO EM ALVENARIA (SEM PRESENÇA DE VÃOS) E ESTRUTURAS DE CONCRETO DE FACHADA, COM COLHER DE PEDREIRO.  ARGAMASSA TRAÇO 1:3 COM PREPARO MANUAL. AF_06/2014</v>
      </c>
      <c r="E215" s="250"/>
      <c r="F215" s="250"/>
      <c r="G215" s="250"/>
      <c r="H215" s="250"/>
      <c r="I215" s="251"/>
      <c r="J215" s="46"/>
      <c r="N215" s="11"/>
    </row>
    <row r="216" spans="1:14" s="2" customFormat="1">
      <c r="A216" s="128" t="s">
        <v>142</v>
      </c>
      <c r="B216" s="119" t="s">
        <v>160</v>
      </c>
      <c r="C216" s="119" t="s">
        <v>161</v>
      </c>
      <c r="D216" s="120" t="s">
        <v>131</v>
      </c>
      <c r="E216" s="137" t="s">
        <v>155</v>
      </c>
      <c r="F216" s="177" t="s">
        <v>751</v>
      </c>
      <c r="G216" s="122"/>
      <c r="H216" s="41"/>
      <c r="I216" s="41"/>
      <c r="J216" s="46"/>
      <c r="N216" s="11"/>
    </row>
    <row r="217" spans="1:14" s="2" customFormat="1" ht="14.45" customHeight="1">
      <c r="A217" s="258" t="s">
        <v>162</v>
      </c>
      <c r="B217" s="123">
        <v>31.66</v>
      </c>
      <c r="C217" s="123">
        <v>1.6</v>
      </c>
      <c r="D217" s="124">
        <v>1</v>
      </c>
      <c r="E217" s="124">
        <v>1</v>
      </c>
      <c r="F217" s="121">
        <f t="shared" ref="F217:F229" si="16">B217*C217*D217*E217</f>
        <v>50.66</v>
      </c>
      <c r="G217" s="126"/>
      <c r="H217" s="41"/>
      <c r="I217" s="41"/>
      <c r="J217" s="22"/>
      <c r="K217" s="23"/>
      <c r="M217" s="11"/>
      <c r="N217" s="24"/>
    </row>
    <row r="218" spans="1:14" s="2" customFormat="1">
      <c r="A218" s="259"/>
      <c r="B218" s="123">
        <v>31.66</v>
      </c>
      <c r="C218" s="123">
        <v>0.4</v>
      </c>
      <c r="D218" s="124">
        <v>1</v>
      </c>
      <c r="E218" s="124">
        <v>1</v>
      </c>
      <c r="F218" s="121">
        <f t="shared" si="16"/>
        <v>12.66</v>
      </c>
      <c r="G218" s="126"/>
      <c r="H218" s="41"/>
      <c r="I218" s="41"/>
      <c r="J218" s="22"/>
      <c r="K218" s="23"/>
      <c r="M218" s="11"/>
      <c r="N218" s="24"/>
    </row>
    <row r="219" spans="1:14" s="2" customFormat="1" ht="14.45" customHeight="1">
      <c r="A219" s="259"/>
      <c r="B219" s="123">
        <v>31.66</v>
      </c>
      <c r="C219" s="123">
        <v>0.4</v>
      </c>
      <c r="D219" s="124">
        <v>1</v>
      </c>
      <c r="E219" s="124">
        <v>1</v>
      </c>
      <c r="F219" s="121">
        <f t="shared" si="16"/>
        <v>12.66</v>
      </c>
      <c r="G219" s="126"/>
      <c r="H219" s="41"/>
      <c r="I219" s="41"/>
      <c r="J219" s="22"/>
      <c r="K219" s="23"/>
      <c r="M219" s="11"/>
      <c r="N219" s="24"/>
    </row>
    <row r="220" spans="1:14" s="2" customFormat="1">
      <c r="A220" s="259"/>
      <c r="B220" s="123">
        <v>31.66</v>
      </c>
      <c r="C220" s="123">
        <v>0.4</v>
      </c>
      <c r="D220" s="124">
        <v>1</v>
      </c>
      <c r="E220" s="124">
        <v>1</v>
      </c>
      <c r="F220" s="121">
        <f t="shared" si="16"/>
        <v>12.66</v>
      </c>
      <c r="G220" s="126"/>
      <c r="H220" s="41"/>
      <c r="I220" s="41"/>
      <c r="J220" s="22"/>
      <c r="K220" s="23"/>
      <c r="M220" s="11"/>
      <c r="N220" s="24"/>
    </row>
    <row r="221" spans="1:14" s="2" customFormat="1">
      <c r="A221" s="259"/>
      <c r="B221" s="123">
        <v>31.66</v>
      </c>
      <c r="C221" s="123">
        <v>0.4</v>
      </c>
      <c r="D221" s="124">
        <v>1</v>
      </c>
      <c r="E221" s="124">
        <v>1</v>
      </c>
      <c r="F221" s="121">
        <f t="shared" si="16"/>
        <v>12.66</v>
      </c>
      <c r="G221" s="126"/>
      <c r="H221" s="41"/>
      <c r="I221" s="41"/>
      <c r="J221" s="22"/>
      <c r="K221" s="23"/>
      <c r="M221" s="11"/>
      <c r="N221" s="24"/>
    </row>
    <row r="222" spans="1:14" s="2" customFormat="1" ht="14.45" customHeight="1">
      <c r="A222" s="258" t="s">
        <v>164</v>
      </c>
      <c r="B222" s="123">
        <v>29.25</v>
      </c>
      <c r="C222" s="123">
        <v>0.6</v>
      </c>
      <c r="D222" s="124">
        <v>1</v>
      </c>
      <c r="E222" s="124">
        <v>2</v>
      </c>
      <c r="F222" s="121">
        <f t="shared" si="16"/>
        <v>35.1</v>
      </c>
      <c r="G222" s="126"/>
      <c r="H222" s="41"/>
      <c r="I222" s="41"/>
      <c r="J222" s="22"/>
      <c r="K222" s="23"/>
      <c r="M222" s="11"/>
      <c r="N222" s="24"/>
    </row>
    <row r="223" spans="1:14" s="2" customFormat="1">
      <c r="A223" s="259"/>
      <c r="B223" s="123">
        <v>17.59</v>
      </c>
      <c r="C223" s="123">
        <v>0.6</v>
      </c>
      <c r="D223" s="124">
        <v>2</v>
      </c>
      <c r="E223" s="124">
        <v>2</v>
      </c>
      <c r="F223" s="121">
        <f t="shared" si="16"/>
        <v>42.22</v>
      </c>
      <c r="G223" s="126"/>
      <c r="H223" s="41"/>
      <c r="I223" s="41"/>
      <c r="J223" s="22"/>
      <c r="K223" s="23"/>
      <c r="M223" s="11"/>
      <c r="N223" s="24"/>
    </row>
    <row r="224" spans="1:14" s="2" customFormat="1" ht="14.45" customHeight="1">
      <c r="A224" s="259"/>
      <c r="B224" s="123">
        <v>1.7</v>
      </c>
      <c r="C224" s="123">
        <v>0.6</v>
      </c>
      <c r="D224" s="124">
        <v>1</v>
      </c>
      <c r="E224" s="124">
        <v>2</v>
      </c>
      <c r="F224" s="121">
        <f t="shared" si="16"/>
        <v>2.04</v>
      </c>
      <c r="G224" s="126"/>
      <c r="H224" s="41"/>
      <c r="I224" s="41"/>
      <c r="J224" s="22"/>
      <c r="K224" s="23"/>
      <c r="M224" s="11"/>
      <c r="N224" s="24"/>
    </row>
    <row r="225" spans="1:14" s="2" customFormat="1">
      <c r="A225" s="259"/>
      <c r="B225" s="123">
        <v>0.5</v>
      </c>
      <c r="C225" s="123">
        <v>0.6</v>
      </c>
      <c r="D225" s="124">
        <v>6</v>
      </c>
      <c r="E225" s="124">
        <v>2</v>
      </c>
      <c r="F225" s="121">
        <f t="shared" si="16"/>
        <v>3.6</v>
      </c>
      <c r="G225" s="126"/>
      <c r="H225" s="41"/>
      <c r="I225" s="41"/>
      <c r="J225" s="22"/>
      <c r="K225" s="23"/>
      <c r="M225" s="11"/>
      <c r="N225" s="24"/>
    </row>
    <row r="226" spans="1:14" s="2" customFormat="1">
      <c r="A226" s="259"/>
      <c r="B226" s="123">
        <v>9.15</v>
      </c>
      <c r="C226" s="123">
        <v>0.6</v>
      </c>
      <c r="D226" s="124">
        <v>2</v>
      </c>
      <c r="E226" s="124">
        <v>2</v>
      </c>
      <c r="F226" s="121">
        <f t="shared" si="16"/>
        <v>21.96</v>
      </c>
      <c r="G226" s="126"/>
      <c r="H226" s="41"/>
      <c r="I226" s="41"/>
      <c r="J226" s="22"/>
      <c r="K226" s="23"/>
      <c r="M226" s="11"/>
      <c r="N226" s="24"/>
    </row>
    <row r="227" spans="1:14" s="2" customFormat="1">
      <c r="A227" s="259"/>
      <c r="B227" s="123">
        <v>3</v>
      </c>
      <c r="C227" s="123">
        <v>0.6</v>
      </c>
      <c r="D227" s="124">
        <v>2</v>
      </c>
      <c r="E227" s="124">
        <v>2</v>
      </c>
      <c r="F227" s="121">
        <f t="shared" si="16"/>
        <v>7.2</v>
      </c>
      <c r="G227" s="126"/>
      <c r="H227" s="41"/>
      <c r="I227" s="41"/>
      <c r="J227" s="22"/>
      <c r="K227" s="23"/>
      <c r="M227" s="11"/>
      <c r="N227" s="24"/>
    </row>
    <row r="228" spans="1:14" s="2" customFormat="1" ht="14.45" customHeight="1">
      <c r="A228" s="259"/>
      <c r="B228" s="123">
        <v>1.5</v>
      </c>
      <c r="C228" s="123">
        <v>0.6</v>
      </c>
      <c r="D228" s="124">
        <v>1</v>
      </c>
      <c r="E228" s="124">
        <v>2</v>
      </c>
      <c r="F228" s="121">
        <f t="shared" si="16"/>
        <v>1.8</v>
      </c>
      <c r="G228" s="126"/>
      <c r="H228" s="41"/>
      <c r="I228" s="41"/>
      <c r="J228" s="22"/>
      <c r="K228" s="23"/>
      <c r="M228" s="11"/>
      <c r="N228" s="24"/>
    </row>
    <row r="229" spans="1:14" s="2" customFormat="1">
      <c r="A229" s="260"/>
      <c r="B229" s="123">
        <v>1.21</v>
      </c>
      <c r="C229" s="123">
        <v>0.6</v>
      </c>
      <c r="D229" s="124">
        <v>1</v>
      </c>
      <c r="E229" s="124">
        <v>2</v>
      </c>
      <c r="F229" s="121">
        <f t="shared" si="16"/>
        <v>1.45</v>
      </c>
      <c r="G229" s="126"/>
      <c r="H229" s="41"/>
      <c r="I229" s="41"/>
      <c r="J229" s="22"/>
      <c r="K229" s="23"/>
      <c r="M229" s="11"/>
      <c r="N229" s="24"/>
    </row>
    <row r="230" spans="1:14" s="2" customFormat="1" ht="14.45" customHeight="1">
      <c r="A230" s="258" t="s">
        <v>180</v>
      </c>
      <c r="B230" s="123">
        <v>17.2</v>
      </c>
      <c r="C230" s="123">
        <v>0.2</v>
      </c>
      <c r="D230" s="124">
        <v>2</v>
      </c>
      <c r="E230" s="124">
        <v>2</v>
      </c>
      <c r="F230" s="121">
        <f t="shared" ref="F230:F233" si="17">B230*C230*D230*E230</f>
        <v>13.76</v>
      </c>
      <c r="G230" s="126"/>
      <c r="H230" s="41"/>
      <c r="I230" s="41"/>
      <c r="J230" s="22"/>
      <c r="K230" s="23"/>
      <c r="M230" s="11"/>
      <c r="N230" s="24"/>
    </row>
    <row r="231" spans="1:14" s="2" customFormat="1">
      <c r="A231" s="259"/>
      <c r="B231" s="123">
        <v>8.6999999999999993</v>
      </c>
      <c r="C231" s="123">
        <v>0.2</v>
      </c>
      <c r="D231" s="124">
        <v>2</v>
      </c>
      <c r="E231" s="124">
        <v>2</v>
      </c>
      <c r="F231" s="121">
        <f t="shared" si="17"/>
        <v>6.96</v>
      </c>
      <c r="G231" s="126"/>
      <c r="H231" s="41"/>
      <c r="I231" s="41"/>
      <c r="J231" s="22"/>
      <c r="K231" s="23"/>
      <c r="M231" s="11"/>
      <c r="N231" s="24"/>
    </row>
    <row r="232" spans="1:14" s="2" customFormat="1" ht="14.45" customHeight="1">
      <c r="A232" s="259"/>
      <c r="B232" s="123">
        <v>17.2</v>
      </c>
      <c r="C232" s="123">
        <v>0.12</v>
      </c>
      <c r="D232" s="124">
        <v>2</v>
      </c>
      <c r="E232" s="124">
        <v>1</v>
      </c>
      <c r="F232" s="121">
        <f t="shared" si="17"/>
        <v>4.13</v>
      </c>
      <c r="G232" s="126"/>
      <c r="H232" s="41"/>
      <c r="I232" s="41"/>
      <c r="J232" s="22"/>
      <c r="K232" s="23"/>
      <c r="M232" s="11"/>
      <c r="N232" s="24"/>
    </row>
    <row r="233" spans="1:14" s="2" customFormat="1">
      <c r="A233" s="259"/>
      <c r="B233" s="123">
        <v>8.6999999999999993</v>
      </c>
      <c r="C233" s="123">
        <v>0.12</v>
      </c>
      <c r="D233" s="124">
        <v>2</v>
      </c>
      <c r="E233" s="124">
        <v>1</v>
      </c>
      <c r="F233" s="121">
        <f t="shared" si="17"/>
        <v>2.09</v>
      </c>
      <c r="G233" s="126"/>
      <c r="H233" s="41"/>
      <c r="I233" s="41"/>
      <c r="J233" s="22"/>
      <c r="K233" s="23"/>
      <c r="M233" s="11"/>
      <c r="N233" s="24"/>
    </row>
    <row r="234" spans="1:14" s="2" customFormat="1">
      <c r="A234" s="252" t="s">
        <v>3</v>
      </c>
      <c r="B234" s="253"/>
      <c r="C234" s="253"/>
      <c r="D234" s="253"/>
      <c r="E234" s="254"/>
      <c r="F234" s="42">
        <f>SUM(F217:F233)</f>
        <v>243.61</v>
      </c>
      <c r="G234" s="43" t="s">
        <v>1</v>
      </c>
      <c r="H234" s="44"/>
      <c r="I234" s="44"/>
      <c r="J234" s="46"/>
      <c r="N234" s="11"/>
    </row>
    <row r="235" spans="1:14" s="2" customFormat="1">
      <c r="A235" s="47"/>
      <c r="B235" s="48"/>
      <c r="C235" s="48"/>
      <c r="D235" s="36"/>
      <c r="E235" s="36"/>
      <c r="F235" s="36"/>
      <c r="G235" s="37"/>
      <c r="H235" s="37"/>
      <c r="I235" s="37"/>
      <c r="J235" s="46"/>
      <c r="N235" s="11"/>
    </row>
    <row r="236" spans="1:14" s="2" customFormat="1" ht="54" customHeight="1">
      <c r="A236" s="40" t="str">
        <f>'Orçamento Sintético'!A35</f>
        <v xml:space="preserve"> 2.3.5 </v>
      </c>
      <c r="B236" s="40" t="str">
        <f>'Orçamento Sintético'!B35</f>
        <v xml:space="preserve"> 87794 </v>
      </c>
      <c r="C236" s="40" t="str">
        <f>'Orçamento Sintético'!C35</f>
        <v>SINAPI</v>
      </c>
      <c r="D236" s="249" t="str">
        <f>'Orçamento Sintético'!D35</f>
        <v>EMBOÇO OU MASSA ÚNICA EM ARGAMASSA TRAÇO 1:2:8, PREPARO MANUAL, APLICADA MANUALMENTE EM PANOS CEGOS DE FACHADA (SEM PRESENÇA DE VÃOS), ESPESSURA DE 25 MM. AF_06/2014</v>
      </c>
      <c r="E236" s="250"/>
      <c r="F236" s="250"/>
      <c r="G236" s="250"/>
      <c r="H236" s="250"/>
      <c r="I236" s="251"/>
      <c r="J236" s="46"/>
      <c r="N236" s="11"/>
    </row>
    <row r="237" spans="1:14" s="2" customFormat="1">
      <c r="A237" s="128" t="s">
        <v>142</v>
      </c>
      <c r="B237" s="119" t="s">
        <v>160</v>
      </c>
      <c r="C237" s="119" t="s">
        <v>161</v>
      </c>
      <c r="D237" s="120" t="s">
        <v>131</v>
      </c>
      <c r="E237" s="137" t="s">
        <v>155</v>
      </c>
      <c r="F237" s="177" t="s">
        <v>751</v>
      </c>
      <c r="G237" s="122"/>
      <c r="H237" s="41"/>
      <c r="I237" s="41"/>
      <c r="J237" s="46"/>
      <c r="N237" s="11"/>
    </row>
    <row r="238" spans="1:14" s="2" customFormat="1" ht="14.45" customHeight="1">
      <c r="A238" s="258" t="s">
        <v>162</v>
      </c>
      <c r="B238" s="123">
        <v>31.66</v>
      </c>
      <c r="C238" s="123">
        <v>1.6</v>
      </c>
      <c r="D238" s="124">
        <v>1</v>
      </c>
      <c r="E238" s="124">
        <v>1</v>
      </c>
      <c r="F238" s="121">
        <f t="shared" ref="F238:F242" si="18">B238*C238*D238*E238</f>
        <v>50.66</v>
      </c>
      <c r="G238" s="126"/>
      <c r="H238" s="41"/>
      <c r="I238" s="41"/>
      <c r="J238" s="22"/>
      <c r="K238" s="23"/>
      <c r="M238" s="11"/>
      <c r="N238" s="24"/>
    </row>
    <row r="239" spans="1:14" s="2" customFormat="1">
      <c r="A239" s="259"/>
      <c r="B239" s="123">
        <v>31.66</v>
      </c>
      <c r="C239" s="123">
        <v>0.4</v>
      </c>
      <c r="D239" s="124">
        <v>1</v>
      </c>
      <c r="E239" s="124">
        <v>1</v>
      </c>
      <c r="F239" s="121">
        <f t="shared" si="18"/>
        <v>12.66</v>
      </c>
      <c r="G239" s="126"/>
      <c r="H239" s="41"/>
      <c r="I239" s="41"/>
      <c r="J239" s="22"/>
      <c r="K239" s="23"/>
      <c r="M239" s="11"/>
      <c r="N239" s="24"/>
    </row>
    <row r="240" spans="1:14" s="2" customFormat="1" ht="14.45" customHeight="1">
      <c r="A240" s="259"/>
      <c r="B240" s="123">
        <v>31.66</v>
      </c>
      <c r="C240" s="123">
        <v>0.4</v>
      </c>
      <c r="D240" s="124">
        <v>1</v>
      </c>
      <c r="E240" s="124">
        <v>1</v>
      </c>
      <c r="F240" s="121">
        <f t="shared" si="18"/>
        <v>12.66</v>
      </c>
      <c r="G240" s="126"/>
      <c r="H240" s="41"/>
      <c r="I240" s="41"/>
      <c r="J240" s="22"/>
      <c r="K240" s="23"/>
      <c r="M240" s="11"/>
      <c r="N240" s="24"/>
    </row>
    <row r="241" spans="1:14" s="2" customFormat="1">
      <c r="A241" s="259"/>
      <c r="B241" s="123">
        <v>31.66</v>
      </c>
      <c r="C241" s="123">
        <v>0.4</v>
      </c>
      <c r="D241" s="124">
        <v>1</v>
      </c>
      <c r="E241" s="124">
        <v>1</v>
      </c>
      <c r="F241" s="121">
        <f t="shared" si="18"/>
        <v>12.66</v>
      </c>
      <c r="G241" s="126"/>
      <c r="H241" s="41"/>
      <c r="I241" s="41"/>
      <c r="J241" s="22"/>
      <c r="K241" s="23"/>
      <c r="M241" s="11"/>
      <c r="N241" s="24"/>
    </row>
    <row r="242" spans="1:14" s="2" customFormat="1">
      <c r="A242" s="259"/>
      <c r="B242" s="123">
        <v>31.66</v>
      </c>
      <c r="C242" s="123">
        <v>0.4</v>
      </c>
      <c r="D242" s="124">
        <v>1</v>
      </c>
      <c r="E242" s="124">
        <v>1</v>
      </c>
      <c r="F242" s="121">
        <f t="shared" si="18"/>
        <v>12.66</v>
      </c>
      <c r="G242" s="126"/>
      <c r="H242" s="41"/>
      <c r="I242" s="41"/>
      <c r="J242" s="22"/>
      <c r="K242" s="23"/>
      <c r="M242" s="11"/>
      <c r="N242" s="24"/>
    </row>
    <row r="243" spans="1:14" s="2" customFormat="1" ht="14.45" customHeight="1">
      <c r="A243" s="258" t="s">
        <v>164</v>
      </c>
      <c r="B243" s="123">
        <v>29.25</v>
      </c>
      <c r="C243" s="123">
        <v>0.6</v>
      </c>
      <c r="D243" s="124">
        <v>1</v>
      </c>
      <c r="E243" s="124">
        <v>2</v>
      </c>
      <c r="F243" s="121">
        <f t="shared" ref="F243:F250" si="19">B243*C243*D243*E243</f>
        <v>35.1</v>
      </c>
      <c r="G243" s="126"/>
      <c r="H243" s="41"/>
      <c r="I243" s="41"/>
      <c r="J243" s="22"/>
      <c r="K243" s="23"/>
      <c r="M243" s="11"/>
      <c r="N243" s="24"/>
    </row>
    <row r="244" spans="1:14" s="2" customFormat="1">
      <c r="A244" s="259"/>
      <c r="B244" s="123">
        <v>17.59</v>
      </c>
      <c r="C244" s="123">
        <v>0.6</v>
      </c>
      <c r="D244" s="124">
        <v>2</v>
      </c>
      <c r="E244" s="124">
        <v>2</v>
      </c>
      <c r="F244" s="121">
        <f t="shared" si="19"/>
        <v>42.22</v>
      </c>
      <c r="G244" s="126"/>
      <c r="H244" s="41"/>
      <c r="I244" s="41"/>
      <c r="J244" s="22"/>
      <c r="K244" s="23"/>
      <c r="M244" s="11"/>
      <c r="N244" s="24"/>
    </row>
    <row r="245" spans="1:14" s="2" customFormat="1" ht="14.45" customHeight="1">
      <c r="A245" s="259"/>
      <c r="B245" s="123">
        <v>1.7</v>
      </c>
      <c r="C245" s="123">
        <v>0.6</v>
      </c>
      <c r="D245" s="124">
        <v>1</v>
      </c>
      <c r="E245" s="124">
        <v>2</v>
      </c>
      <c r="F245" s="121">
        <f t="shared" si="19"/>
        <v>2.04</v>
      </c>
      <c r="G245" s="126"/>
      <c r="H245" s="41"/>
      <c r="I245" s="41"/>
      <c r="J245" s="22"/>
      <c r="K245" s="23"/>
      <c r="M245" s="11"/>
      <c r="N245" s="24"/>
    </row>
    <row r="246" spans="1:14" s="2" customFormat="1">
      <c r="A246" s="259"/>
      <c r="B246" s="123">
        <v>0.5</v>
      </c>
      <c r="C246" s="123">
        <v>0.6</v>
      </c>
      <c r="D246" s="124">
        <v>6</v>
      </c>
      <c r="E246" s="124">
        <v>2</v>
      </c>
      <c r="F246" s="121">
        <f t="shared" si="19"/>
        <v>3.6</v>
      </c>
      <c r="G246" s="126"/>
      <c r="H246" s="41"/>
      <c r="I246" s="41"/>
      <c r="J246" s="22"/>
      <c r="K246" s="23"/>
      <c r="M246" s="11"/>
      <c r="N246" s="24"/>
    </row>
    <row r="247" spans="1:14" s="2" customFormat="1">
      <c r="A247" s="259"/>
      <c r="B247" s="123">
        <v>9.15</v>
      </c>
      <c r="C247" s="123">
        <v>0.6</v>
      </c>
      <c r="D247" s="124">
        <v>2</v>
      </c>
      <c r="E247" s="124">
        <v>2</v>
      </c>
      <c r="F247" s="121">
        <f t="shared" si="19"/>
        <v>21.96</v>
      </c>
      <c r="G247" s="126"/>
      <c r="H247" s="41"/>
      <c r="I247" s="41"/>
      <c r="J247" s="22"/>
      <c r="K247" s="23"/>
      <c r="M247" s="11"/>
      <c r="N247" s="24"/>
    </row>
    <row r="248" spans="1:14" s="2" customFormat="1">
      <c r="A248" s="259"/>
      <c r="B248" s="123">
        <v>3</v>
      </c>
      <c r="C248" s="123">
        <v>0.6</v>
      </c>
      <c r="D248" s="124">
        <v>2</v>
      </c>
      <c r="E248" s="124">
        <v>2</v>
      </c>
      <c r="F248" s="121">
        <f t="shared" si="19"/>
        <v>7.2</v>
      </c>
      <c r="G248" s="126"/>
      <c r="H248" s="41"/>
      <c r="I248" s="41"/>
      <c r="J248" s="22"/>
      <c r="K248" s="23"/>
      <c r="M248" s="11"/>
      <c r="N248" s="24"/>
    </row>
    <row r="249" spans="1:14" s="2" customFormat="1" ht="14.45" customHeight="1">
      <c r="A249" s="259"/>
      <c r="B249" s="123">
        <v>1.5</v>
      </c>
      <c r="C249" s="123">
        <v>0.6</v>
      </c>
      <c r="D249" s="124">
        <v>1</v>
      </c>
      <c r="E249" s="124">
        <v>2</v>
      </c>
      <c r="F249" s="121">
        <f t="shared" si="19"/>
        <v>1.8</v>
      </c>
      <c r="G249" s="126"/>
      <c r="H249" s="41"/>
      <c r="I249" s="41"/>
      <c r="J249" s="22"/>
      <c r="K249" s="23"/>
      <c r="M249" s="11"/>
      <c r="N249" s="24"/>
    </row>
    <row r="250" spans="1:14" s="2" customFormat="1">
      <c r="A250" s="260"/>
      <c r="B250" s="123">
        <v>1.21</v>
      </c>
      <c r="C250" s="123">
        <v>0.6</v>
      </c>
      <c r="D250" s="124">
        <v>1</v>
      </c>
      <c r="E250" s="124">
        <v>2</v>
      </c>
      <c r="F250" s="121">
        <f t="shared" si="19"/>
        <v>1.45</v>
      </c>
      <c r="G250" s="126"/>
      <c r="H250" s="41"/>
      <c r="I250" s="41"/>
      <c r="J250" s="22"/>
      <c r="K250" s="23"/>
      <c r="M250" s="11"/>
      <c r="N250" s="24"/>
    </row>
    <row r="251" spans="1:14" s="2" customFormat="1" ht="14.45" customHeight="1">
      <c r="A251" s="258" t="s">
        <v>180</v>
      </c>
      <c r="B251" s="123">
        <v>17.2</v>
      </c>
      <c r="C251" s="123">
        <v>0.2</v>
      </c>
      <c r="D251" s="124">
        <v>2</v>
      </c>
      <c r="E251" s="124">
        <v>2</v>
      </c>
      <c r="F251" s="121">
        <f t="shared" ref="F251:F254" si="20">B251*C251*D251*E251</f>
        <v>13.76</v>
      </c>
      <c r="G251" s="126"/>
      <c r="H251" s="41"/>
      <c r="I251" s="41"/>
      <c r="J251" s="22"/>
      <c r="K251" s="23"/>
      <c r="M251" s="11"/>
      <c r="N251" s="24"/>
    </row>
    <row r="252" spans="1:14" s="2" customFormat="1">
      <c r="A252" s="259"/>
      <c r="B252" s="123">
        <v>8.6999999999999993</v>
      </c>
      <c r="C252" s="123">
        <v>0.2</v>
      </c>
      <c r="D252" s="124">
        <v>2</v>
      </c>
      <c r="E252" s="124">
        <v>2</v>
      </c>
      <c r="F252" s="121">
        <f t="shared" si="20"/>
        <v>6.96</v>
      </c>
      <c r="G252" s="126"/>
      <c r="H252" s="41"/>
      <c r="I252" s="41"/>
      <c r="J252" s="22"/>
      <c r="K252" s="23"/>
      <c r="M252" s="11"/>
      <c r="N252" s="24"/>
    </row>
    <row r="253" spans="1:14" s="2" customFormat="1" ht="14.45" customHeight="1">
      <c r="A253" s="259"/>
      <c r="B253" s="123">
        <v>17.2</v>
      </c>
      <c r="C253" s="123">
        <v>0.12</v>
      </c>
      <c r="D253" s="124">
        <v>2</v>
      </c>
      <c r="E253" s="124">
        <v>1</v>
      </c>
      <c r="F253" s="121">
        <f t="shared" si="20"/>
        <v>4.13</v>
      </c>
      <c r="G253" s="126"/>
      <c r="H253" s="41"/>
      <c r="I253" s="41"/>
      <c r="J253" s="22"/>
      <c r="K253" s="23"/>
      <c r="M253" s="11"/>
      <c r="N253" s="24"/>
    </row>
    <row r="254" spans="1:14" s="2" customFormat="1">
      <c r="A254" s="259"/>
      <c r="B254" s="123">
        <v>8.6999999999999993</v>
      </c>
      <c r="C254" s="123">
        <v>0.12</v>
      </c>
      <c r="D254" s="124">
        <v>2</v>
      </c>
      <c r="E254" s="124">
        <v>1</v>
      </c>
      <c r="F254" s="121">
        <f t="shared" si="20"/>
        <v>2.09</v>
      </c>
      <c r="G254" s="126"/>
      <c r="H254" s="41"/>
      <c r="I254" s="41"/>
      <c r="J254" s="22"/>
      <c r="K254" s="23"/>
      <c r="M254" s="11"/>
      <c r="N254" s="24"/>
    </row>
    <row r="255" spans="1:14" s="2" customFormat="1">
      <c r="A255" s="155" t="s">
        <v>3</v>
      </c>
      <c r="B255" s="78"/>
      <c r="C255" s="78"/>
      <c r="D255" s="78"/>
      <c r="E255" s="82"/>
      <c r="F255" s="42">
        <f>SUM(F238:F254)</f>
        <v>243.61</v>
      </c>
      <c r="G255" s="43" t="s">
        <v>1</v>
      </c>
      <c r="H255" s="44"/>
      <c r="I255" s="44"/>
      <c r="J255" s="46"/>
      <c r="N255" s="11"/>
    </row>
    <row r="256" spans="1:14" s="2" customFormat="1">
      <c r="A256" s="49"/>
      <c r="B256" s="79"/>
      <c r="C256" s="79"/>
      <c r="D256" s="79"/>
      <c r="E256" s="79"/>
      <c r="F256" s="50"/>
      <c r="G256" s="43"/>
      <c r="H256" s="44"/>
      <c r="I256" s="44"/>
      <c r="J256" s="46"/>
      <c r="N256" s="11"/>
    </row>
    <row r="257" spans="1:14" s="2" customFormat="1">
      <c r="A257" s="51" t="str">
        <f>'Orçamento Sintético'!A36</f>
        <v xml:space="preserve"> 2.4 </v>
      </c>
      <c r="B257" s="277" t="str">
        <f>'Orçamento Sintético'!D36</f>
        <v>PAVIMENTAÇÃO</v>
      </c>
      <c r="C257" s="278"/>
      <c r="D257" s="278"/>
      <c r="E257" s="278"/>
      <c r="F257" s="278"/>
      <c r="G257" s="278"/>
      <c r="H257" s="278"/>
      <c r="I257" s="279"/>
      <c r="J257" s="46"/>
      <c r="N257" s="11"/>
    </row>
    <row r="258" spans="1:14" s="2" customFormat="1" ht="30.75" customHeight="1">
      <c r="A258" s="40" t="str">
        <f>'Orçamento Sintético'!A37</f>
        <v xml:space="preserve"> 2.4.1 </v>
      </c>
      <c r="B258" s="40" t="str">
        <f>'Orçamento Sintético'!B37</f>
        <v xml:space="preserve"> 94342 </v>
      </c>
      <c r="C258" s="40" t="str">
        <f>'Orçamento Sintético'!C37</f>
        <v>SINAPI</v>
      </c>
      <c r="D258" s="249" t="str">
        <f>'Orçamento Sintético'!D37</f>
        <v>ATERRO MANUAL DE VALAS COM AREIA PARA ATERRO E COMPACTAÇÃO MECANIZADA. AF_05/2016</v>
      </c>
      <c r="E258" s="250"/>
      <c r="F258" s="250"/>
      <c r="G258" s="250"/>
      <c r="H258" s="250"/>
      <c r="I258" s="251"/>
      <c r="J258" s="46"/>
      <c r="N258" s="11"/>
    </row>
    <row r="259" spans="1:14" s="2" customFormat="1">
      <c r="A259" s="128" t="s">
        <v>142</v>
      </c>
      <c r="B259" s="119" t="s">
        <v>160</v>
      </c>
      <c r="C259" s="119" t="s">
        <v>161</v>
      </c>
      <c r="D259" s="120" t="s">
        <v>163</v>
      </c>
      <c r="E259" s="137"/>
      <c r="F259" s="177" t="s">
        <v>751</v>
      </c>
      <c r="G259" s="122"/>
      <c r="H259" s="41"/>
      <c r="I259" s="41"/>
      <c r="J259" s="46"/>
      <c r="N259" s="11"/>
    </row>
    <row r="260" spans="1:14" s="2" customFormat="1" ht="14.45" customHeight="1">
      <c r="A260" s="258" t="s">
        <v>162</v>
      </c>
      <c r="B260" s="123">
        <v>31.66</v>
      </c>
      <c r="C260" s="123">
        <v>1.1000000000000001</v>
      </c>
      <c r="D260" s="124">
        <v>0.2</v>
      </c>
      <c r="E260" s="124"/>
      <c r="F260" s="121">
        <f>B260*C260*D260</f>
        <v>6.97</v>
      </c>
      <c r="G260" s="126"/>
      <c r="H260" s="41"/>
      <c r="I260" s="41"/>
      <c r="J260" s="22"/>
      <c r="K260" s="23"/>
      <c r="M260" s="11"/>
      <c r="N260" s="24"/>
    </row>
    <row r="261" spans="1:14" s="2" customFormat="1">
      <c r="A261" s="259"/>
      <c r="B261" s="123">
        <v>31.66</v>
      </c>
      <c r="C261" s="123">
        <v>0.72</v>
      </c>
      <c r="D261" s="124">
        <v>0.6</v>
      </c>
      <c r="E261" s="124"/>
      <c r="F261" s="121">
        <f t="shared" ref="F261:F262" si="21">B261*C261*D261</f>
        <v>13.68</v>
      </c>
      <c r="G261" s="126"/>
      <c r="H261" s="41"/>
      <c r="I261" s="41"/>
      <c r="J261" s="22"/>
      <c r="K261" s="23"/>
      <c r="M261" s="11"/>
      <c r="N261" s="24"/>
    </row>
    <row r="262" spans="1:14" s="2" customFormat="1" ht="14.45" customHeight="1">
      <c r="A262" s="259"/>
      <c r="B262" s="123">
        <v>31.66</v>
      </c>
      <c r="C262" s="123">
        <v>0.32</v>
      </c>
      <c r="D262" s="124">
        <v>0.6</v>
      </c>
      <c r="E262" s="124"/>
      <c r="F262" s="121">
        <f t="shared" si="21"/>
        <v>6.08</v>
      </c>
      <c r="G262" s="126"/>
      <c r="H262" s="41"/>
      <c r="I262" s="41"/>
      <c r="J262" s="22"/>
      <c r="K262" s="23"/>
      <c r="M262" s="11"/>
      <c r="N262" s="24"/>
    </row>
    <row r="263" spans="1:14" s="2" customFormat="1">
      <c r="A263" s="252" t="s">
        <v>3</v>
      </c>
      <c r="B263" s="253"/>
      <c r="C263" s="253"/>
      <c r="D263" s="253"/>
      <c r="E263" s="254"/>
      <c r="F263" s="42">
        <f>SUM(F260:F262)</f>
        <v>26.73</v>
      </c>
      <c r="G263" s="43" t="s">
        <v>7</v>
      </c>
      <c r="H263" s="44"/>
      <c r="I263" s="44"/>
      <c r="J263" s="46"/>
      <c r="N263" s="11"/>
    </row>
    <row r="264" spans="1:14" s="2" customFormat="1">
      <c r="A264" s="49"/>
      <c r="B264" s="79"/>
      <c r="C264" s="79"/>
      <c r="D264" s="79"/>
      <c r="E264" s="79"/>
      <c r="F264" s="50"/>
      <c r="G264" s="43"/>
      <c r="H264" s="44"/>
      <c r="I264" s="44"/>
      <c r="J264" s="46"/>
      <c r="N264" s="11"/>
    </row>
    <row r="265" spans="1:14" s="2" customFormat="1" ht="29.25" customHeight="1">
      <c r="A265" s="40" t="str">
        <f>'Orçamento Sintético'!A38</f>
        <v xml:space="preserve"> 2.4.2 </v>
      </c>
      <c r="B265" s="40" t="str">
        <f>'Orçamento Sintético'!B38</f>
        <v xml:space="preserve"> 95241 </v>
      </c>
      <c r="C265" s="40" t="str">
        <f>'Orçamento Sintético'!C38</f>
        <v>SINAPI</v>
      </c>
      <c r="D265" s="249" t="str">
        <f>'Orçamento Sintético'!D38</f>
        <v>LASTRO DE CONCRETO MAGRO, APLICADO EM PISOS, LAJES SOBRE SOLO OU RADIERS, ESPESSURA DE 5 CM. AF_07/2016</v>
      </c>
      <c r="E265" s="250"/>
      <c r="F265" s="250"/>
      <c r="G265" s="250"/>
      <c r="H265" s="250"/>
      <c r="I265" s="251"/>
      <c r="J265" s="46"/>
      <c r="N265" s="11"/>
    </row>
    <row r="266" spans="1:14" s="2" customFormat="1">
      <c r="A266" s="128" t="s">
        <v>142</v>
      </c>
      <c r="B266" s="119" t="s">
        <v>160</v>
      </c>
      <c r="C266" s="119" t="s">
        <v>161</v>
      </c>
      <c r="D266" s="120" t="s">
        <v>163</v>
      </c>
      <c r="E266" s="137" t="s">
        <v>131</v>
      </c>
      <c r="F266" s="177" t="s">
        <v>751</v>
      </c>
      <c r="G266" s="122"/>
      <c r="H266" s="41"/>
      <c r="I266" s="41"/>
      <c r="J266" s="46"/>
      <c r="N266" s="11"/>
    </row>
    <row r="267" spans="1:14" s="2" customFormat="1" ht="14.45" customHeight="1">
      <c r="A267" s="258" t="s">
        <v>162</v>
      </c>
      <c r="B267" s="123">
        <v>31.66</v>
      </c>
      <c r="C267" s="123"/>
      <c r="D267" s="124">
        <v>0.6</v>
      </c>
      <c r="E267" s="124">
        <v>1</v>
      </c>
      <c r="F267" s="121">
        <f>B267*D267*E267</f>
        <v>19</v>
      </c>
      <c r="G267" s="126"/>
      <c r="H267" s="41"/>
      <c r="I267" s="41"/>
      <c r="J267" s="22"/>
      <c r="K267" s="23"/>
      <c r="M267" s="11"/>
      <c r="N267" s="24"/>
    </row>
    <row r="268" spans="1:14" s="2" customFormat="1">
      <c r="A268" s="259"/>
      <c r="B268" s="123">
        <v>31.66</v>
      </c>
      <c r="C268" s="123"/>
      <c r="D268" s="124">
        <v>1</v>
      </c>
      <c r="E268" s="124">
        <v>2</v>
      </c>
      <c r="F268" s="121">
        <f>B268*D268*E268</f>
        <v>63.32</v>
      </c>
      <c r="G268" s="126"/>
      <c r="H268" s="41"/>
      <c r="I268" s="41"/>
      <c r="J268" s="22"/>
      <c r="K268" s="23"/>
      <c r="M268" s="11"/>
      <c r="N268" s="24"/>
    </row>
    <row r="269" spans="1:14" s="2" customFormat="1">
      <c r="A269" s="252" t="s">
        <v>3</v>
      </c>
      <c r="B269" s="253"/>
      <c r="C269" s="253"/>
      <c r="D269" s="253"/>
      <c r="E269" s="254"/>
      <c r="F269" s="42">
        <f>SUM(F267:F268)</f>
        <v>82.32</v>
      </c>
      <c r="G269" s="43" t="s">
        <v>1</v>
      </c>
      <c r="H269" s="44"/>
      <c r="I269" s="44"/>
      <c r="J269" s="46"/>
      <c r="N269" s="11"/>
    </row>
    <row r="270" spans="1:14" s="2" customFormat="1">
      <c r="A270" s="49"/>
      <c r="B270" s="79"/>
      <c r="C270" s="79"/>
      <c r="D270" s="79"/>
      <c r="E270" s="79"/>
      <c r="F270" s="50"/>
      <c r="G270" s="43"/>
      <c r="H270" s="44"/>
      <c r="I270" s="44"/>
      <c r="J270" s="46"/>
      <c r="N270" s="11"/>
    </row>
    <row r="271" spans="1:14" s="2" customFormat="1" ht="29.25" customHeight="1">
      <c r="A271" s="40" t="str">
        <f>'Orçamento Sintético'!A39</f>
        <v xml:space="preserve"> 2.4.3 </v>
      </c>
      <c r="B271" s="40" t="str">
        <f>'Orçamento Sintético'!B39</f>
        <v xml:space="preserve"> 94994 </v>
      </c>
      <c r="C271" s="40" t="str">
        <f>'Orçamento Sintético'!C39</f>
        <v>SINAPI</v>
      </c>
      <c r="D271" s="249" t="str">
        <f>'Orçamento Sintético'!D39</f>
        <v>PISO DE CONCRETO COM CONCRETO MOLDADO IN LOCO, FEITO EM OBRA, ACABAMENTO CONVENCIONAL, ESPESSURA 8 CM, ARMADO. AF_07/2016</v>
      </c>
      <c r="E271" s="250"/>
      <c r="F271" s="250"/>
      <c r="G271" s="250"/>
      <c r="H271" s="250"/>
      <c r="I271" s="251"/>
      <c r="J271" s="46"/>
      <c r="N271" s="11"/>
    </row>
    <row r="272" spans="1:14" s="2" customFormat="1">
      <c r="A272" s="128" t="s">
        <v>142</v>
      </c>
      <c r="B272" s="119" t="s">
        <v>160</v>
      </c>
      <c r="C272" s="119" t="s">
        <v>161</v>
      </c>
      <c r="D272" s="120" t="s">
        <v>163</v>
      </c>
      <c r="E272" s="137" t="s">
        <v>131</v>
      </c>
      <c r="F272" s="177" t="s">
        <v>751</v>
      </c>
      <c r="G272" s="122"/>
      <c r="H272" s="41"/>
      <c r="I272" s="41"/>
      <c r="J272" s="46"/>
      <c r="N272" s="11"/>
    </row>
    <row r="273" spans="1:14" s="2" customFormat="1" ht="14.45" customHeight="1">
      <c r="A273" s="258" t="s">
        <v>162</v>
      </c>
      <c r="B273" s="123">
        <v>31.66</v>
      </c>
      <c r="C273" s="123"/>
      <c r="D273" s="124">
        <v>0.6</v>
      </c>
      <c r="E273" s="124">
        <v>1</v>
      </c>
      <c r="F273" s="121">
        <f>B273*D273*E273</f>
        <v>19</v>
      </c>
      <c r="G273" s="126"/>
      <c r="H273" s="41"/>
      <c r="I273" s="41"/>
      <c r="J273" s="22"/>
      <c r="K273" s="23"/>
      <c r="M273" s="11"/>
      <c r="N273" s="24"/>
    </row>
    <row r="274" spans="1:14" s="2" customFormat="1">
      <c r="A274" s="259"/>
      <c r="B274" s="123">
        <v>31.66</v>
      </c>
      <c r="C274" s="123"/>
      <c r="D274" s="124">
        <v>1</v>
      </c>
      <c r="E274" s="124">
        <v>2</v>
      </c>
      <c r="F274" s="121">
        <f>B274*D274*E274</f>
        <v>63.32</v>
      </c>
      <c r="G274" s="126"/>
      <c r="H274" s="41"/>
      <c r="I274" s="41"/>
      <c r="J274" s="22"/>
      <c r="K274" s="23"/>
      <c r="M274" s="11"/>
      <c r="N274" s="24"/>
    </row>
    <row r="275" spans="1:14" s="2" customFormat="1">
      <c r="A275" s="252" t="s">
        <v>3</v>
      </c>
      <c r="B275" s="253"/>
      <c r="C275" s="253"/>
      <c r="D275" s="253"/>
      <c r="E275" s="254"/>
      <c r="F275" s="42">
        <f>SUM(F273:F274)</f>
        <v>82.32</v>
      </c>
      <c r="G275" s="43" t="s">
        <v>1</v>
      </c>
      <c r="H275" s="44"/>
      <c r="I275" s="44"/>
      <c r="J275" s="46"/>
      <c r="N275" s="11"/>
    </row>
    <row r="276" spans="1:14" s="2" customFormat="1">
      <c r="A276" s="49"/>
      <c r="B276" s="79"/>
      <c r="C276" s="79"/>
      <c r="D276" s="79"/>
      <c r="E276" s="79"/>
      <c r="F276" s="50"/>
      <c r="G276" s="43"/>
      <c r="H276" s="44"/>
      <c r="I276" s="44"/>
      <c r="J276" s="46"/>
      <c r="N276" s="11"/>
    </row>
    <row r="277" spans="1:14" ht="31.5" customHeight="1">
      <c r="A277" s="40" t="str">
        <f>'Orçamento Sintético'!A40</f>
        <v xml:space="preserve"> 2.4.4 </v>
      </c>
      <c r="B277" s="40">
        <f>'Orçamento Sintético'!B40</f>
        <v>92393</v>
      </c>
      <c r="C277" s="40" t="str">
        <f>'Orçamento Sintético'!C40</f>
        <v>SINAPI</v>
      </c>
      <c r="D277" s="249" t="str">
        <f>'Orçamento Sintético'!D40</f>
        <v>EXECUÇÃO DE PAVIMENTO EM PISO INTERTRAVADO, COM BLOCO SEXTAVADO DE 25 X 25 CM, ESPESSURA 6 CM. AF_12/2015</v>
      </c>
      <c r="E277" s="250"/>
      <c r="F277" s="250"/>
      <c r="G277" s="250"/>
      <c r="H277" s="250"/>
      <c r="I277" s="251"/>
    </row>
    <row r="278" spans="1:14">
      <c r="A278" s="73" t="s">
        <v>10</v>
      </c>
      <c r="B278" s="154" t="s">
        <v>13</v>
      </c>
      <c r="C278" s="154"/>
      <c r="D278" s="154"/>
      <c r="E278" s="177" t="s">
        <v>751</v>
      </c>
      <c r="F278" s="65"/>
      <c r="H278" s="191"/>
      <c r="I278" s="191"/>
    </row>
    <row r="279" spans="1:14">
      <c r="A279" s="73" t="s">
        <v>752</v>
      </c>
      <c r="B279" s="154">
        <f>263.28+8.76</f>
        <v>272.04000000000002</v>
      </c>
      <c r="C279" s="154"/>
      <c r="D279" s="154"/>
      <c r="E279" s="62">
        <f>B279</f>
        <v>272.04000000000002</v>
      </c>
      <c r="F279" s="65"/>
      <c r="H279" s="191"/>
      <c r="I279" s="191"/>
    </row>
    <row r="280" spans="1:14">
      <c r="A280" s="255" t="s">
        <v>3</v>
      </c>
      <c r="B280" s="255"/>
      <c r="C280" s="255"/>
      <c r="D280" s="255"/>
      <c r="E280" s="42">
        <f>SUM(E279:E279)</f>
        <v>272.04000000000002</v>
      </c>
      <c r="F280" s="74" t="s">
        <v>1</v>
      </c>
      <c r="H280" s="191"/>
      <c r="I280" s="191"/>
    </row>
    <row r="281" spans="1:14">
      <c r="A281" s="64"/>
      <c r="B281" s="76"/>
      <c r="C281" s="76"/>
      <c r="D281" s="65"/>
      <c r="E281" s="66"/>
      <c r="F281" s="65"/>
      <c r="H281" s="191"/>
      <c r="I281" s="191"/>
    </row>
    <row r="282" spans="1:14" ht="30.75" customHeight="1">
      <c r="A282" s="40" t="str">
        <f>'Orçamento Sintético'!A41</f>
        <v xml:space="preserve"> 2.4.5 </v>
      </c>
      <c r="B282" s="40" t="str">
        <f>'Orçamento Sintético'!B41</f>
        <v xml:space="preserve"> 93358 </v>
      </c>
      <c r="C282" s="40" t="str">
        <f>'Orçamento Sintético'!C41</f>
        <v>SINAPI</v>
      </c>
      <c r="D282" s="249" t="str">
        <f>'Orçamento Sintético'!D41</f>
        <v>ESCAVAÇÃO MANUAL DE VALA COM PROFUNDIDADE MENOR OU IGUAL A 1,30 M. AF_02/2021 (PARA COLOCAÇÃO DO MEIO FIO INTENRO)</v>
      </c>
      <c r="E282" s="250"/>
      <c r="F282" s="250"/>
      <c r="G282" s="250"/>
      <c r="H282" s="250"/>
      <c r="I282" s="251"/>
    </row>
    <row r="283" spans="1:14">
      <c r="A283" s="73" t="s">
        <v>10</v>
      </c>
      <c r="B283" s="154" t="s">
        <v>122</v>
      </c>
      <c r="C283" s="154" t="s">
        <v>123</v>
      </c>
      <c r="D283" s="154" t="s">
        <v>282</v>
      </c>
      <c r="E283" s="177" t="s">
        <v>751</v>
      </c>
      <c r="F283" s="65"/>
      <c r="H283" s="191"/>
      <c r="I283" s="191"/>
    </row>
    <row r="284" spans="1:14">
      <c r="A284" s="73" t="s">
        <v>128</v>
      </c>
      <c r="B284" s="154">
        <v>0.15</v>
      </c>
      <c r="C284" s="154">
        <f>17.2+8.7+17.2+8.7</f>
        <v>51.8</v>
      </c>
      <c r="D284" s="154">
        <v>0.15</v>
      </c>
      <c r="E284" s="62">
        <f>B284*C284*D284</f>
        <v>1.17</v>
      </c>
      <c r="F284" s="65"/>
      <c r="H284" s="191"/>
      <c r="I284" s="191"/>
    </row>
    <row r="285" spans="1:14">
      <c r="A285" s="73" t="s">
        <v>281</v>
      </c>
      <c r="B285" s="154">
        <v>0.15</v>
      </c>
      <c r="C285" s="154">
        <f>5.7+8.7+5.7+8.7+4.37+1.23+1.13</f>
        <v>35.53</v>
      </c>
      <c r="D285" s="154">
        <v>0.15</v>
      </c>
      <c r="E285" s="62">
        <f>B285*C285*D285</f>
        <v>0.8</v>
      </c>
      <c r="F285" s="65"/>
      <c r="H285" s="191"/>
      <c r="I285" s="191"/>
    </row>
    <row r="286" spans="1:14">
      <c r="A286" s="255" t="s">
        <v>3</v>
      </c>
      <c r="B286" s="255"/>
      <c r="C286" s="255"/>
      <c r="D286" s="255"/>
      <c r="E286" s="42">
        <f>SUM(E284:E285)</f>
        <v>1.97</v>
      </c>
      <c r="F286" s="74" t="s">
        <v>7</v>
      </c>
      <c r="H286" s="191"/>
      <c r="I286" s="191"/>
    </row>
    <row r="287" spans="1:14">
      <c r="A287" s="64"/>
      <c r="B287" s="76"/>
      <c r="C287" s="76"/>
      <c r="D287" s="65"/>
      <c r="E287" s="66"/>
      <c r="F287" s="65"/>
      <c r="H287" s="191"/>
      <c r="I287" s="191"/>
    </row>
    <row r="288" spans="1:14" ht="66" customHeight="1">
      <c r="A288" s="40" t="str">
        <f>'Orçamento Sintético'!A42</f>
        <v xml:space="preserve"> 2.4.6 </v>
      </c>
      <c r="B288" s="40" t="str">
        <f>'Orçamento Sintético'!B42</f>
        <v xml:space="preserve"> 94275 </v>
      </c>
      <c r="C288" s="40" t="str">
        <f>'Orçamento Sintético'!C42</f>
        <v>SINAPI</v>
      </c>
      <c r="D288" s="249" t="str">
        <f>'Orçamento Sintético'!D42</f>
        <v>ASSENTAMENTO DE GUIA (MEIO-FIO) EM TRECHO RETO, CONFECCIONADA EM CONCRETO PRÉ-FABRICADO, DIMENSÕES 100X15X13X20 CM (COMPRIMENTO X BASE INFERIOR X BASE SUPERIOR X ALTURA), PARA URBANIZAÇÃO INTERNA DE EMPREENDIMENTOS. AF_06/2016_P</v>
      </c>
      <c r="E288" s="250"/>
      <c r="F288" s="250"/>
      <c r="G288" s="250"/>
      <c r="H288" s="250"/>
      <c r="I288" s="251"/>
    </row>
    <row r="289" spans="1:9">
      <c r="A289" s="73" t="s">
        <v>10</v>
      </c>
      <c r="B289" s="154" t="s">
        <v>122</v>
      </c>
      <c r="C289" s="154" t="s">
        <v>123</v>
      </c>
      <c r="D289" s="154"/>
      <c r="E289" s="177" t="s">
        <v>751</v>
      </c>
      <c r="F289" s="65"/>
      <c r="H289" s="191"/>
      <c r="I289" s="191"/>
    </row>
    <row r="290" spans="1:9">
      <c r="A290" s="73" t="s">
        <v>128</v>
      </c>
      <c r="B290" s="154"/>
      <c r="C290" s="154">
        <f>17.2+8.7+17.2+8.7</f>
        <v>51.8</v>
      </c>
      <c r="D290" s="154"/>
      <c r="E290" s="62">
        <f>C290</f>
        <v>51.8</v>
      </c>
      <c r="F290" s="65"/>
      <c r="H290" s="191"/>
      <c r="I290" s="191"/>
    </row>
    <row r="291" spans="1:9">
      <c r="A291" s="73" t="s">
        <v>281</v>
      </c>
      <c r="B291" s="154"/>
      <c r="C291" s="154">
        <f>5.7+8.7+5.7+8.7+4.37+1.23+1.13</f>
        <v>35.53</v>
      </c>
      <c r="D291" s="154"/>
      <c r="E291" s="62">
        <f>C291</f>
        <v>35.53</v>
      </c>
      <c r="F291" s="65"/>
      <c r="H291" s="191"/>
      <c r="I291" s="191"/>
    </row>
    <row r="292" spans="1:9">
      <c r="A292" s="255" t="s">
        <v>3</v>
      </c>
      <c r="B292" s="255"/>
      <c r="C292" s="255"/>
      <c r="D292" s="255"/>
      <c r="E292" s="42">
        <f>SUM(E290:E291)</f>
        <v>87.33</v>
      </c>
      <c r="F292" s="74" t="s">
        <v>11</v>
      </c>
      <c r="H292" s="191"/>
      <c r="I292" s="191"/>
    </row>
    <row r="293" spans="1:9">
      <c r="A293" s="64"/>
      <c r="B293" s="76"/>
      <c r="C293" s="76"/>
      <c r="D293" s="65"/>
      <c r="E293" s="66"/>
      <c r="F293" s="65"/>
      <c r="H293" s="191"/>
      <c r="I293" s="191"/>
    </row>
    <row r="294" spans="1:9" ht="39" customHeight="1">
      <c r="A294" s="40" t="str">
        <f>'Orçamento Sintético'!A43</f>
        <v xml:space="preserve"> 2.4.7 </v>
      </c>
      <c r="B294" s="40" t="str">
        <f>'Orçamento Sintético'!B43</f>
        <v xml:space="preserve"> 100324 </v>
      </c>
      <c r="C294" s="40" t="str">
        <f>'Orçamento Sintético'!C43</f>
        <v>SINAPI</v>
      </c>
      <c r="D294" s="249" t="str">
        <f>'Orçamento Sintético'!D43</f>
        <v>LASTRO COM MATERIAL GRANULAR (PEDRA BRITADA N.1 E PEDRA BRITADA N.2), APLICADO EM PISOS OU LAJES SOBRE SOLO, ESPESSURA DE *10 CM*. AF_07/2019</v>
      </c>
      <c r="E294" s="250"/>
      <c r="F294" s="250"/>
      <c r="G294" s="250"/>
      <c r="H294" s="250"/>
      <c r="I294" s="251"/>
    </row>
    <row r="295" spans="1:9">
      <c r="A295" s="73" t="s">
        <v>10</v>
      </c>
      <c r="B295" s="154" t="s">
        <v>278</v>
      </c>
      <c r="C295" s="154" t="s">
        <v>279</v>
      </c>
      <c r="D295" s="154"/>
      <c r="E295" s="177" t="s">
        <v>751</v>
      </c>
      <c r="F295" s="65"/>
      <c r="H295" s="191"/>
      <c r="I295" s="191"/>
    </row>
    <row r="296" spans="1:9">
      <c r="A296" s="70" t="s">
        <v>126</v>
      </c>
      <c r="B296" s="154">
        <v>230.1</v>
      </c>
      <c r="C296" s="154">
        <v>0.1</v>
      </c>
      <c r="D296" s="154"/>
      <c r="E296" s="62">
        <f>B296*C296</f>
        <v>23.01</v>
      </c>
      <c r="F296" s="65"/>
      <c r="H296" s="191"/>
      <c r="I296" s="191"/>
    </row>
    <row r="297" spans="1:9">
      <c r="A297" s="255" t="s">
        <v>3</v>
      </c>
      <c r="B297" s="255"/>
      <c r="C297" s="255"/>
      <c r="D297" s="255"/>
      <c r="E297" s="42">
        <f>SUM(E296:E296)</f>
        <v>23.01</v>
      </c>
      <c r="F297" s="74" t="s">
        <v>1</v>
      </c>
      <c r="H297" s="191"/>
      <c r="I297" s="191"/>
    </row>
    <row r="298" spans="1:9">
      <c r="A298" s="64"/>
      <c r="B298" s="76"/>
      <c r="C298" s="76"/>
      <c r="D298" s="76"/>
      <c r="E298" s="65"/>
      <c r="F298" s="74"/>
      <c r="H298" s="191"/>
      <c r="I298" s="191"/>
    </row>
    <row r="299" spans="1:9" ht="40.5" customHeight="1">
      <c r="A299" s="40" t="str">
        <f>'Orçamento Sintético'!A44</f>
        <v xml:space="preserve"> 2.4.8 </v>
      </c>
      <c r="B299" s="40" t="str">
        <f>'Orçamento Sintético'!B44</f>
        <v xml:space="preserve"> 100323 </v>
      </c>
      <c r="C299" s="40" t="str">
        <f>'Orçamento Sintético'!C44</f>
        <v>SINAPI</v>
      </c>
      <c r="D299" s="249" t="str">
        <f>'Orçamento Sintético'!D44</f>
        <v>LASTRO COM MATERIAL GRANULAR (AREIA MÉDIA), APLICADO EM PISOS OU LAJES SOBRE SOLO, ESPESSURA DE *10 CM*. AF_07/2019</v>
      </c>
      <c r="E299" s="250"/>
      <c r="F299" s="250"/>
      <c r="G299" s="250"/>
      <c r="H299" s="250"/>
      <c r="I299" s="251"/>
    </row>
    <row r="300" spans="1:9">
      <c r="A300" s="73" t="s">
        <v>10</v>
      </c>
      <c r="B300" s="154" t="s">
        <v>278</v>
      </c>
      <c r="C300" s="154" t="s">
        <v>279</v>
      </c>
      <c r="D300" s="154"/>
      <c r="E300" s="177" t="s">
        <v>751</v>
      </c>
      <c r="F300" s="65"/>
      <c r="H300" s="191"/>
      <c r="I300" s="191"/>
    </row>
    <row r="301" spans="1:9">
      <c r="A301" s="73" t="s">
        <v>281</v>
      </c>
      <c r="B301" s="154">
        <v>7.49</v>
      </c>
      <c r="C301" s="154">
        <v>0.1</v>
      </c>
      <c r="D301" s="154"/>
      <c r="E301" s="62">
        <f>B301*C301</f>
        <v>0.75</v>
      </c>
      <c r="F301" s="65"/>
      <c r="H301" s="191"/>
      <c r="I301" s="191"/>
    </row>
    <row r="302" spans="1:9">
      <c r="A302" s="255" t="s">
        <v>3</v>
      </c>
      <c r="B302" s="255"/>
      <c r="C302" s="255"/>
      <c r="D302" s="255"/>
      <c r="E302" s="42">
        <f>SUM(E301:E301)</f>
        <v>0.75</v>
      </c>
      <c r="F302" s="74" t="s">
        <v>1</v>
      </c>
      <c r="H302" s="191"/>
      <c r="I302" s="191"/>
    </row>
    <row r="303" spans="1:9">
      <c r="A303" s="64"/>
      <c r="B303" s="76"/>
      <c r="C303" s="76"/>
      <c r="D303" s="76"/>
      <c r="E303" s="65"/>
      <c r="F303" s="74"/>
      <c r="H303" s="191"/>
      <c r="I303" s="191"/>
    </row>
    <row r="304" spans="1:9" ht="21.75" customHeight="1">
      <c r="A304" s="40" t="str">
        <f>'Orçamento Sintético'!A45</f>
        <v xml:space="preserve"> 2.4.9 </v>
      </c>
      <c r="B304" s="40" t="str">
        <f>'Orçamento Sintético'!B45</f>
        <v xml:space="preserve"> 8411 </v>
      </c>
      <c r="C304" s="40" t="str">
        <f>'Orçamento Sintético'!C45</f>
        <v>ORSE</v>
      </c>
      <c r="D304" s="249" t="str">
        <f>'Orçamento Sintético'!D45</f>
        <v>POLIMENTO DE PISO CIMENTADO - R1 (PISO DA QUADRA EXISTENTE)</v>
      </c>
      <c r="E304" s="250"/>
      <c r="F304" s="250"/>
      <c r="G304" s="250"/>
      <c r="H304" s="250"/>
      <c r="I304" s="251"/>
    </row>
    <row r="305" spans="1:14">
      <c r="A305" s="73" t="s">
        <v>10</v>
      </c>
      <c r="B305" s="154" t="s">
        <v>286</v>
      </c>
      <c r="C305" s="154" t="s">
        <v>12</v>
      </c>
      <c r="D305" s="154" t="s">
        <v>21</v>
      </c>
      <c r="E305" s="177" t="s">
        <v>751</v>
      </c>
      <c r="F305" s="65"/>
      <c r="H305" s="191"/>
      <c r="I305" s="191"/>
    </row>
    <row r="306" spans="1:14">
      <c r="A306" s="73" t="s">
        <v>116</v>
      </c>
      <c r="B306" s="154">
        <v>29.25</v>
      </c>
      <c r="C306" s="154">
        <v>17.59</v>
      </c>
      <c r="D306" s="154">
        <v>1</v>
      </c>
      <c r="E306" s="62">
        <f>D306*C306*B306</f>
        <v>514.51</v>
      </c>
      <c r="F306" s="65"/>
      <c r="H306" s="191"/>
      <c r="I306" s="191"/>
    </row>
    <row r="307" spans="1:14">
      <c r="A307" s="73" t="s">
        <v>116</v>
      </c>
      <c r="B307" s="154">
        <v>3</v>
      </c>
      <c r="C307" s="154">
        <v>0.5</v>
      </c>
      <c r="D307" s="154">
        <v>3</v>
      </c>
      <c r="E307" s="62">
        <f>D307*C307*B307</f>
        <v>4.5</v>
      </c>
      <c r="F307" s="65"/>
      <c r="H307" s="191"/>
      <c r="I307" s="191"/>
    </row>
    <row r="308" spans="1:14">
      <c r="A308" s="255" t="s">
        <v>3</v>
      </c>
      <c r="B308" s="255"/>
      <c r="C308" s="255"/>
      <c r="D308" s="255"/>
      <c r="E308" s="42">
        <f>SUM(E306:E307)</f>
        <v>519.01</v>
      </c>
      <c r="F308" s="74" t="s">
        <v>1</v>
      </c>
      <c r="H308" s="191"/>
      <c r="I308" s="191"/>
    </row>
    <row r="309" spans="1:14">
      <c r="A309" s="64"/>
      <c r="B309" s="76"/>
      <c r="C309" s="76"/>
      <c r="D309" s="76"/>
      <c r="E309" s="65"/>
      <c r="F309" s="74"/>
      <c r="H309" s="191"/>
      <c r="I309" s="191"/>
    </row>
    <row r="310" spans="1:14" s="2" customFormat="1">
      <c r="A310" s="156" t="str">
        <f>'Orçamento Sintético'!A46</f>
        <v xml:space="preserve"> 2.5 </v>
      </c>
      <c r="B310" s="277" t="str">
        <f>'Orçamento Sintético'!D46</f>
        <v>PINTURA</v>
      </c>
      <c r="C310" s="278"/>
      <c r="D310" s="278"/>
      <c r="E310" s="278"/>
      <c r="F310" s="278"/>
      <c r="G310" s="278"/>
      <c r="H310" s="278"/>
      <c r="I310" s="279"/>
      <c r="J310" s="46"/>
      <c r="N310" s="11"/>
    </row>
    <row r="311" spans="1:14" s="2" customFormat="1" ht="15" customHeight="1">
      <c r="A311" s="40" t="str">
        <f>'Orçamento Sintético'!A47</f>
        <v xml:space="preserve"> 2.5.1 </v>
      </c>
      <c r="B311" s="40" t="str">
        <f>'Orçamento Sintético'!B47</f>
        <v xml:space="preserve"> 88494 </v>
      </c>
      <c r="C311" s="40" t="str">
        <f>'Orçamento Sintético'!C47</f>
        <v>SINAPI</v>
      </c>
      <c r="D311" s="249" t="str">
        <f>'Orçamento Sintético'!D47</f>
        <v>APLICAÇÃO E LIXAMENTO DE MASSA LÁTEX EM TETO, UMA DEMÃO. AF_06/2014</v>
      </c>
      <c r="E311" s="250"/>
      <c r="F311" s="250"/>
      <c r="G311" s="250"/>
      <c r="H311" s="250"/>
      <c r="I311" s="251"/>
      <c r="J311" s="46"/>
      <c r="N311" s="11"/>
    </row>
    <row r="312" spans="1:14" s="2" customFormat="1">
      <c r="A312" s="128" t="s">
        <v>142</v>
      </c>
      <c r="B312" s="119" t="s">
        <v>160</v>
      </c>
      <c r="C312" s="119" t="s">
        <v>161</v>
      </c>
      <c r="D312" s="120" t="s">
        <v>131</v>
      </c>
      <c r="E312" s="137" t="s">
        <v>184</v>
      </c>
      <c r="F312" s="177" t="s">
        <v>751</v>
      </c>
      <c r="G312" s="122"/>
      <c r="H312" s="41"/>
      <c r="I312" s="41"/>
      <c r="J312" s="46"/>
      <c r="N312" s="11"/>
    </row>
    <row r="313" spans="1:14" s="2" customFormat="1" ht="14.45" customHeight="1">
      <c r="A313" s="152" t="s">
        <v>188</v>
      </c>
      <c r="B313" s="123"/>
      <c r="C313" s="123"/>
      <c r="D313" s="124"/>
      <c r="E313" s="124">
        <v>6.04</v>
      </c>
      <c r="F313" s="121">
        <f>E313</f>
        <v>6.04</v>
      </c>
      <c r="G313" s="126"/>
      <c r="H313" s="41"/>
      <c r="I313" s="41"/>
      <c r="J313" s="22"/>
      <c r="K313" s="23"/>
      <c r="M313" s="11"/>
      <c r="N313" s="24"/>
    </row>
    <row r="314" spans="1:14" s="2" customFormat="1" ht="14.45" customHeight="1">
      <c r="A314" s="152" t="s">
        <v>183</v>
      </c>
      <c r="B314" s="123"/>
      <c r="C314" s="123"/>
      <c r="D314" s="124"/>
      <c r="E314" s="124">
        <v>12.97</v>
      </c>
      <c r="F314" s="121">
        <f>E314</f>
        <v>12.97</v>
      </c>
      <c r="G314" s="126"/>
      <c r="H314" s="41"/>
      <c r="I314" s="41"/>
      <c r="J314" s="22"/>
      <c r="K314" s="23"/>
      <c r="M314" s="11"/>
      <c r="N314" s="24"/>
    </row>
    <row r="315" spans="1:14" s="2" customFormat="1" ht="14.45" customHeight="1">
      <c r="A315" s="152" t="s">
        <v>185</v>
      </c>
      <c r="B315" s="123"/>
      <c r="C315" s="123"/>
      <c r="D315" s="124"/>
      <c r="E315" s="124">
        <v>12.97</v>
      </c>
      <c r="F315" s="121">
        <f t="shared" ref="F315:F317" si="22">E315</f>
        <v>12.97</v>
      </c>
      <c r="G315" s="126"/>
      <c r="H315" s="41"/>
      <c r="I315" s="41"/>
      <c r="J315" s="22"/>
      <c r="K315" s="23"/>
      <c r="M315" s="11"/>
      <c r="N315" s="24"/>
    </row>
    <row r="316" spans="1:14" s="2" customFormat="1" ht="14.45" customHeight="1">
      <c r="A316" s="152" t="s">
        <v>186</v>
      </c>
      <c r="B316" s="123"/>
      <c r="C316" s="123"/>
      <c r="D316" s="124"/>
      <c r="E316" s="124">
        <v>15.97</v>
      </c>
      <c r="F316" s="121">
        <f t="shared" si="22"/>
        <v>15.97</v>
      </c>
      <c r="G316" s="126"/>
      <c r="H316" s="41"/>
      <c r="I316" s="41"/>
      <c r="J316" s="22"/>
      <c r="K316" s="23"/>
      <c r="M316" s="11"/>
      <c r="N316" s="24"/>
    </row>
    <row r="317" spans="1:14" s="2" customFormat="1" ht="14.45" customHeight="1">
      <c r="A317" s="152" t="s">
        <v>187</v>
      </c>
      <c r="B317" s="123"/>
      <c r="C317" s="123"/>
      <c r="D317" s="124"/>
      <c r="E317" s="124">
        <v>15.97</v>
      </c>
      <c r="F317" s="121">
        <f t="shared" si="22"/>
        <v>15.97</v>
      </c>
      <c r="G317" s="126"/>
      <c r="H317" s="41"/>
      <c r="I317" s="41"/>
      <c r="J317" s="22"/>
      <c r="K317" s="23"/>
      <c r="M317" s="11"/>
      <c r="N317" s="24"/>
    </row>
    <row r="318" spans="1:14" s="2" customFormat="1">
      <c r="A318" s="252" t="s">
        <v>3</v>
      </c>
      <c r="B318" s="253"/>
      <c r="C318" s="253"/>
      <c r="D318" s="253"/>
      <c r="E318" s="254"/>
      <c r="F318" s="42">
        <f>SUM(F313:F317)</f>
        <v>63.92</v>
      </c>
      <c r="G318" s="43" t="s">
        <v>1</v>
      </c>
      <c r="H318" s="44"/>
      <c r="I318" s="44"/>
      <c r="J318" s="46"/>
      <c r="N318" s="11"/>
    </row>
    <row r="319" spans="1:14" s="2" customFormat="1">
      <c r="A319" s="49"/>
      <c r="B319" s="79"/>
      <c r="C319" s="79"/>
      <c r="D319" s="79"/>
      <c r="E319" s="79"/>
      <c r="F319" s="50"/>
      <c r="G319" s="43"/>
      <c r="H319" s="44"/>
      <c r="I319" s="44"/>
      <c r="J319" s="46"/>
      <c r="N319" s="11"/>
    </row>
    <row r="320" spans="1:14" s="2" customFormat="1" ht="15" customHeight="1">
      <c r="A320" s="40" t="str">
        <f>'Orçamento Sintético'!A48</f>
        <v xml:space="preserve"> 2.5.2 </v>
      </c>
      <c r="B320" s="40" t="str">
        <f>'Orçamento Sintético'!B48</f>
        <v xml:space="preserve"> 88488 </v>
      </c>
      <c r="C320" s="40" t="str">
        <f>'Orçamento Sintético'!C48</f>
        <v>SINAPI</v>
      </c>
      <c r="D320" s="249" t="str">
        <f>'Orçamento Sintético'!D48</f>
        <v>APLICAÇÃO MANUAL DE PINTURA COM TINTA LÁTEX ACRÍLICA EM TETO, DUAS DEMÃOS. AF_06/2014</v>
      </c>
      <c r="E320" s="250"/>
      <c r="F320" s="250"/>
      <c r="G320" s="250"/>
      <c r="H320" s="250"/>
      <c r="I320" s="251"/>
      <c r="J320" s="46"/>
      <c r="N320" s="11"/>
    </row>
    <row r="321" spans="1:14" s="2" customFormat="1">
      <c r="A321" s="128" t="s">
        <v>142</v>
      </c>
      <c r="B321" s="119" t="s">
        <v>160</v>
      </c>
      <c r="C321" s="119" t="s">
        <v>161</v>
      </c>
      <c r="D321" s="120" t="s">
        <v>131</v>
      </c>
      <c r="E321" s="137" t="s">
        <v>184</v>
      </c>
      <c r="F321" s="177" t="s">
        <v>751</v>
      </c>
      <c r="G321" s="122"/>
      <c r="H321" s="41"/>
      <c r="I321" s="41"/>
      <c r="J321" s="46"/>
      <c r="N321" s="11"/>
    </row>
    <row r="322" spans="1:14" s="2" customFormat="1" ht="14.45" customHeight="1">
      <c r="A322" s="152" t="s">
        <v>188</v>
      </c>
      <c r="B322" s="123"/>
      <c r="C322" s="123"/>
      <c r="D322" s="124"/>
      <c r="E322" s="124">
        <v>6.04</v>
      </c>
      <c r="F322" s="121">
        <f>E322</f>
        <v>6.04</v>
      </c>
      <c r="G322" s="126"/>
      <c r="H322" s="41"/>
      <c r="I322" s="41"/>
      <c r="J322" s="22"/>
      <c r="K322" s="23"/>
      <c r="M322" s="11"/>
      <c r="N322" s="24"/>
    </row>
    <row r="323" spans="1:14" s="2" customFormat="1" ht="14.45" customHeight="1">
      <c r="A323" s="152" t="s">
        <v>183</v>
      </c>
      <c r="B323" s="123"/>
      <c r="C323" s="123"/>
      <c r="D323" s="124"/>
      <c r="E323" s="124">
        <v>12.97</v>
      </c>
      <c r="F323" s="121">
        <f>E323</f>
        <v>12.97</v>
      </c>
      <c r="G323" s="126"/>
      <c r="H323" s="41"/>
      <c r="I323" s="41"/>
      <c r="J323" s="22"/>
      <c r="K323" s="23"/>
      <c r="M323" s="11"/>
      <c r="N323" s="24"/>
    </row>
    <row r="324" spans="1:14" s="2" customFormat="1" ht="14.45" customHeight="1">
      <c r="A324" s="152" t="s">
        <v>185</v>
      </c>
      <c r="B324" s="123"/>
      <c r="C324" s="123"/>
      <c r="D324" s="124"/>
      <c r="E324" s="124">
        <v>12.97</v>
      </c>
      <c r="F324" s="121">
        <f t="shared" ref="F324:F326" si="23">E324</f>
        <v>12.97</v>
      </c>
      <c r="G324" s="126"/>
      <c r="H324" s="41"/>
      <c r="I324" s="41"/>
      <c r="J324" s="22"/>
      <c r="K324" s="23"/>
      <c r="M324" s="11"/>
      <c r="N324" s="24"/>
    </row>
    <row r="325" spans="1:14" s="2" customFormat="1" ht="14.45" customHeight="1">
      <c r="A325" s="152" t="s">
        <v>186</v>
      </c>
      <c r="B325" s="123"/>
      <c r="C325" s="123"/>
      <c r="D325" s="124"/>
      <c r="E325" s="124">
        <v>15.97</v>
      </c>
      <c r="F325" s="121">
        <f t="shared" si="23"/>
        <v>15.97</v>
      </c>
      <c r="G325" s="126"/>
      <c r="H325" s="41"/>
      <c r="I325" s="41"/>
      <c r="J325" s="22"/>
      <c r="K325" s="23"/>
      <c r="M325" s="11"/>
      <c r="N325" s="24"/>
    </row>
    <row r="326" spans="1:14" s="2" customFormat="1" ht="14.45" customHeight="1">
      <c r="A326" s="152" t="s">
        <v>187</v>
      </c>
      <c r="B326" s="123"/>
      <c r="C326" s="123"/>
      <c r="D326" s="124"/>
      <c r="E326" s="124">
        <v>15.97</v>
      </c>
      <c r="F326" s="121">
        <f t="shared" si="23"/>
        <v>15.97</v>
      </c>
      <c r="G326" s="126"/>
      <c r="H326" s="41"/>
      <c r="I326" s="41"/>
      <c r="J326" s="22"/>
      <c r="K326" s="23"/>
      <c r="M326" s="11"/>
      <c r="N326" s="24"/>
    </row>
    <row r="327" spans="1:14" s="2" customFormat="1">
      <c r="A327" s="252" t="s">
        <v>3</v>
      </c>
      <c r="B327" s="253"/>
      <c r="C327" s="253"/>
      <c r="D327" s="253"/>
      <c r="E327" s="254"/>
      <c r="F327" s="42">
        <f>SUM(F322:F326)</f>
        <v>63.92</v>
      </c>
      <c r="G327" s="43" t="s">
        <v>1</v>
      </c>
      <c r="H327" s="44"/>
      <c r="I327" s="44"/>
      <c r="J327" s="46"/>
      <c r="N327" s="11"/>
    </row>
    <row r="328" spans="1:14" s="2" customFormat="1">
      <c r="A328" s="49"/>
      <c r="B328" s="79"/>
      <c r="C328" s="79"/>
      <c r="D328" s="79"/>
      <c r="E328" s="79"/>
      <c r="F328" s="50"/>
      <c r="G328" s="43"/>
      <c r="H328" s="44"/>
      <c r="I328" s="44"/>
      <c r="J328" s="46"/>
      <c r="N328" s="11"/>
    </row>
    <row r="329" spans="1:14" s="2" customFormat="1" ht="28.5" customHeight="1">
      <c r="A329" s="40" t="str">
        <f>'Orçamento Sintético'!A49</f>
        <v xml:space="preserve"> 2.5.3 </v>
      </c>
      <c r="B329" s="40" t="str">
        <f>'Orçamento Sintético'!B49</f>
        <v xml:space="preserve"> 96130 </v>
      </c>
      <c r="C329" s="40" t="str">
        <f>'Orçamento Sintético'!C49</f>
        <v>SINAPI</v>
      </c>
      <c r="D329" s="249" t="str">
        <f>'Orçamento Sintético'!D49</f>
        <v>APLICAÇÃO MANUAL DE MASSA ACRÍLICA EM PAREDES EXTERNAS, UMA DEMÃO. AF_05/2017</v>
      </c>
      <c r="E329" s="250"/>
      <c r="F329" s="250"/>
      <c r="G329" s="250"/>
      <c r="H329" s="250"/>
      <c r="I329" s="251"/>
      <c r="J329" s="46"/>
      <c r="N329" s="11"/>
    </row>
    <row r="330" spans="1:14" s="2" customFormat="1">
      <c r="A330" s="128" t="s">
        <v>142</v>
      </c>
      <c r="B330" s="119" t="s">
        <v>160</v>
      </c>
      <c r="C330" s="119" t="s">
        <v>161</v>
      </c>
      <c r="D330" s="120" t="s">
        <v>131</v>
      </c>
      <c r="E330" s="137" t="s">
        <v>155</v>
      </c>
      <c r="F330" s="177" t="s">
        <v>751</v>
      </c>
      <c r="G330" s="122"/>
      <c r="H330" s="41"/>
      <c r="I330" s="41"/>
      <c r="J330" s="46"/>
      <c r="N330" s="11"/>
    </row>
    <row r="331" spans="1:14" s="2" customFormat="1" ht="14.45" customHeight="1">
      <c r="A331" s="258" t="s">
        <v>162</v>
      </c>
      <c r="B331" s="123">
        <v>31.66</v>
      </c>
      <c r="C331" s="123">
        <v>1.6</v>
      </c>
      <c r="D331" s="124">
        <v>1</v>
      </c>
      <c r="E331" s="124">
        <v>1</v>
      </c>
      <c r="F331" s="121">
        <f t="shared" ref="F331:F352" si="24">B331*C331*D331*E331</f>
        <v>50.66</v>
      </c>
      <c r="G331" s="126"/>
      <c r="H331" s="41"/>
      <c r="I331" s="41"/>
      <c r="J331" s="22"/>
      <c r="K331" s="23"/>
      <c r="M331" s="11"/>
      <c r="N331" s="24"/>
    </row>
    <row r="332" spans="1:14" s="2" customFormat="1">
      <c r="A332" s="259"/>
      <c r="B332" s="123">
        <v>31.66</v>
      </c>
      <c r="C332" s="123">
        <v>0.4</v>
      </c>
      <c r="D332" s="124">
        <v>1</v>
      </c>
      <c r="E332" s="124">
        <v>1</v>
      </c>
      <c r="F332" s="121">
        <f t="shared" si="24"/>
        <v>12.66</v>
      </c>
      <c r="G332" s="126"/>
      <c r="H332" s="41"/>
      <c r="I332" s="41"/>
      <c r="J332" s="22"/>
      <c r="K332" s="23"/>
      <c r="M332" s="11"/>
      <c r="N332" s="24"/>
    </row>
    <row r="333" spans="1:14" s="2" customFormat="1" ht="14.45" customHeight="1">
      <c r="A333" s="259"/>
      <c r="B333" s="123">
        <v>31.66</v>
      </c>
      <c r="C333" s="123">
        <v>0.4</v>
      </c>
      <c r="D333" s="124">
        <v>1</v>
      </c>
      <c r="E333" s="124">
        <v>1</v>
      </c>
      <c r="F333" s="121">
        <f t="shared" si="24"/>
        <v>12.66</v>
      </c>
      <c r="G333" s="126"/>
      <c r="H333" s="41"/>
      <c r="I333" s="41"/>
      <c r="J333" s="22"/>
      <c r="K333" s="23"/>
      <c r="M333" s="11"/>
      <c r="N333" s="24"/>
    </row>
    <row r="334" spans="1:14" s="2" customFormat="1">
      <c r="A334" s="259"/>
      <c r="B334" s="123">
        <v>31.66</v>
      </c>
      <c r="C334" s="123">
        <v>0.4</v>
      </c>
      <c r="D334" s="124">
        <v>1</v>
      </c>
      <c r="E334" s="124">
        <v>1</v>
      </c>
      <c r="F334" s="121">
        <f t="shared" si="24"/>
        <v>12.66</v>
      </c>
      <c r="G334" s="126"/>
      <c r="H334" s="41"/>
      <c r="I334" s="41"/>
      <c r="J334" s="22"/>
      <c r="K334" s="23"/>
      <c r="M334" s="11"/>
      <c r="N334" s="24"/>
    </row>
    <row r="335" spans="1:14" s="2" customFormat="1">
      <c r="A335" s="259"/>
      <c r="B335" s="123">
        <v>31.66</v>
      </c>
      <c r="C335" s="123">
        <v>0.4</v>
      </c>
      <c r="D335" s="124">
        <v>1</v>
      </c>
      <c r="E335" s="124">
        <v>1</v>
      </c>
      <c r="F335" s="121">
        <f t="shared" si="24"/>
        <v>12.66</v>
      </c>
      <c r="G335" s="126"/>
      <c r="H335" s="41"/>
      <c r="I335" s="41"/>
      <c r="J335" s="22"/>
      <c r="K335" s="23"/>
      <c r="M335" s="11"/>
      <c r="N335" s="24"/>
    </row>
    <row r="336" spans="1:14" s="2" customFormat="1" ht="14.45" customHeight="1">
      <c r="A336" s="258" t="s">
        <v>164</v>
      </c>
      <c r="B336" s="123">
        <v>29.25</v>
      </c>
      <c r="C336" s="123">
        <v>0.6</v>
      </c>
      <c r="D336" s="124">
        <v>1</v>
      </c>
      <c r="E336" s="124">
        <v>2</v>
      </c>
      <c r="F336" s="121">
        <f t="shared" si="24"/>
        <v>35.1</v>
      </c>
      <c r="G336" s="126"/>
      <c r="H336" s="41"/>
      <c r="I336" s="41"/>
      <c r="J336" s="22"/>
      <c r="K336" s="23"/>
      <c r="M336" s="11"/>
      <c r="N336" s="24"/>
    </row>
    <row r="337" spans="1:17" s="2" customFormat="1">
      <c r="A337" s="259"/>
      <c r="B337" s="123">
        <v>17.59</v>
      </c>
      <c r="C337" s="123">
        <v>0.6</v>
      </c>
      <c r="D337" s="124">
        <v>2</v>
      </c>
      <c r="E337" s="124">
        <v>2</v>
      </c>
      <c r="F337" s="121">
        <f t="shared" si="24"/>
        <v>42.22</v>
      </c>
      <c r="G337" s="126"/>
      <c r="H337" s="41"/>
      <c r="I337" s="41"/>
      <c r="J337" s="22"/>
      <c r="K337" s="23"/>
      <c r="M337" s="11"/>
      <c r="N337" s="24"/>
    </row>
    <row r="338" spans="1:17" s="2" customFormat="1" ht="14.45" customHeight="1">
      <c r="A338" s="259"/>
      <c r="B338" s="123">
        <v>1.7</v>
      </c>
      <c r="C338" s="123">
        <v>0.6</v>
      </c>
      <c r="D338" s="124">
        <v>1</v>
      </c>
      <c r="E338" s="124">
        <v>2</v>
      </c>
      <c r="F338" s="121">
        <f t="shared" si="24"/>
        <v>2.04</v>
      </c>
      <c r="G338" s="126"/>
      <c r="H338" s="41"/>
      <c r="I338" s="41"/>
      <c r="J338" s="22"/>
      <c r="K338" s="23"/>
      <c r="M338" s="11"/>
      <c r="N338" s="24"/>
    </row>
    <row r="339" spans="1:17" s="2" customFormat="1">
      <c r="A339" s="259"/>
      <c r="B339" s="123">
        <v>0.5</v>
      </c>
      <c r="C339" s="123">
        <v>0.6</v>
      </c>
      <c r="D339" s="124">
        <v>6</v>
      </c>
      <c r="E339" s="124">
        <v>2</v>
      </c>
      <c r="F339" s="121">
        <f t="shared" si="24"/>
        <v>3.6</v>
      </c>
      <c r="G339" s="126"/>
      <c r="H339" s="41"/>
      <c r="I339" s="41"/>
      <c r="J339" s="22"/>
      <c r="K339" s="23"/>
      <c r="M339" s="11"/>
      <c r="N339" s="24"/>
    </row>
    <row r="340" spans="1:17" s="2" customFormat="1">
      <c r="A340" s="259"/>
      <c r="B340" s="123">
        <v>9.15</v>
      </c>
      <c r="C340" s="123">
        <v>0.6</v>
      </c>
      <c r="D340" s="124">
        <v>2</v>
      </c>
      <c r="E340" s="124">
        <v>2</v>
      </c>
      <c r="F340" s="121">
        <f t="shared" si="24"/>
        <v>21.96</v>
      </c>
      <c r="G340" s="126"/>
      <c r="H340" s="41"/>
      <c r="I340" s="41"/>
      <c r="J340" s="22"/>
      <c r="K340" s="23"/>
      <c r="M340" s="11"/>
      <c r="N340" s="24"/>
    </row>
    <row r="341" spans="1:17" s="2" customFormat="1">
      <c r="A341" s="259"/>
      <c r="B341" s="123">
        <v>3</v>
      </c>
      <c r="C341" s="123">
        <v>0.6</v>
      </c>
      <c r="D341" s="124">
        <v>2</v>
      </c>
      <c r="E341" s="124">
        <v>2</v>
      </c>
      <c r="F341" s="121">
        <f t="shared" si="24"/>
        <v>7.2</v>
      </c>
      <c r="G341" s="126"/>
      <c r="H341" s="41"/>
      <c r="I341" s="41"/>
      <c r="J341" s="22"/>
      <c r="K341" s="23"/>
      <c r="M341" s="11"/>
      <c r="N341" s="24"/>
    </row>
    <row r="342" spans="1:17" s="2" customFormat="1" ht="14.45" customHeight="1">
      <c r="A342" s="259"/>
      <c r="B342" s="123">
        <v>1.5</v>
      </c>
      <c r="C342" s="123">
        <v>0.6</v>
      </c>
      <c r="D342" s="124">
        <v>1</v>
      </c>
      <c r="E342" s="124">
        <v>2</v>
      </c>
      <c r="F342" s="121">
        <f t="shared" si="24"/>
        <v>1.8</v>
      </c>
      <c r="G342" s="126"/>
      <c r="H342" s="41"/>
      <c r="I342" s="41"/>
      <c r="J342" s="22"/>
      <c r="K342" s="23"/>
      <c r="M342" s="11"/>
      <c r="N342" s="24"/>
    </row>
    <row r="343" spans="1:17" s="2" customFormat="1">
      <c r="A343" s="260"/>
      <c r="B343" s="123">
        <v>1.21</v>
      </c>
      <c r="C343" s="123">
        <v>0.6</v>
      </c>
      <c r="D343" s="124">
        <v>1</v>
      </c>
      <c r="E343" s="124">
        <v>2</v>
      </c>
      <c r="F343" s="121">
        <f t="shared" si="24"/>
        <v>1.45</v>
      </c>
      <c r="G343" s="126"/>
      <c r="H343" s="41"/>
      <c r="I343" s="41"/>
      <c r="J343" s="22"/>
      <c r="K343" s="23"/>
      <c r="M343" s="11"/>
      <c r="N343" s="24"/>
    </row>
    <row r="344" spans="1:17" s="2" customFormat="1">
      <c r="A344" s="262" t="s">
        <v>129</v>
      </c>
      <c r="B344" s="199">
        <v>3.3</v>
      </c>
      <c r="C344" s="200">
        <v>0.5</v>
      </c>
      <c r="D344" s="200">
        <v>1</v>
      </c>
      <c r="E344" s="201">
        <v>1</v>
      </c>
      <c r="F344" s="121">
        <f t="shared" si="24"/>
        <v>1.65</v>
      </c>
      <c r="G344" s="261"/>
      <c r="H344" s="191"/>
      <c r="I344" s="191"/>
      <c r="J344" s="9"/>
      <c r="K344" s="6"/>
      <c r="L344" s="7"/>
      <c r="M344" s="8"/>
      <c r="N344" s="6"/>
      <c r="O344" s="6"/>
      <c r="P344" s="6"/>
      <c r="Q344" s="6"/>
    </row>
    <row r="345" spans="1:17" s="2" customFormat="1">
      <c r="A345" s="263"/>
      <c r="B345" s="199">
        <v>3.14</v>
      </c>
      <c r="C345" s="200">
        <v>0.5</v>
      </c>
      <c r="D345" s="200">
        <v>1</v>
      </c>
      <c r="E345" s="201">
        <v>1</v>
      </c>
      <c r="F345" s="121">
        <f t="shared" si="24"/>
        <v>1.57</v>
      </c>
      <c r="G345" s="261"/>
      <c r="H345" s="191"/>
      <c r="I345" s="191"/>
      <c r="J345" s="9"/>
      <c r="K345" s="6"/>
      <c r="L345" s="7"/>
      <c r="M345" s="8"/>
      <c r="N345" s="6"/>
      <c r="O345" s="6"/>
      <c r="P345" s="6"/>
      <c r="Q345" s="6"/>
    </row>
    <row r="346" spans="1:17" s="2" customFormat="1">
      <c r="A346" s="262" t="s">
        <v>189</v>
      </c>
      <c r="B346" s="202">
        <v>27.15</v>
      </c>
      <c r="C346" s="203">
        <v>0.5</v>
      </c>
      <c r="D346" s="203">
        <v>1</v>
      </c>
      <c r="E346" s="204">
        <v>2</v>
      </c>
      <c r="F346" s="121">
        <f t="shared" si="24"/>
        <v>27.15</v>
      </c>
      <c r="G346" s="159"/>
      <c r="H346" s="191"/>
      <c r="I346" s="191"/>
      <c r="J346" s="9"/>
      <c r="K346" s="6"/>
      <c r="L346" s="7"/>
      <c r="M346" s="8"/>
      <c r="N346" s="6"/>
      <c r="O346" s="6"/>
      <c r="P346" s="6"/>
      <c r="Q346" s="6"/>
    </row>
    <row r="347" spans="1:17" s="2" customFormat="1">
      <c r="A347" s="264"/>
      <c r="B347" s="202">
        <v>3.97</v>
      </c>
      <c r="C347" s="203">
        <v>0.5</v>
      </c>
      <c r="D347" s="203">
        <v>1</v>
      </c>
      <c r="E347" s="204">
        <v>2</v>
      </c>
      <c r="F347" s="121">
        <f t="shared" si="24"/>
        <v>3.97</v>
      </c>
      <c r="G347" s="159"/>
      <c r="H347" s="191"/>
      <c r="I347" s="191"/>
      <c r="J347" s="9"/>
      <c r="K347" s="6"/>
      <c r="L347" s="7"/>
      <c r="M347" s="8"/>
      <c r="N347" s="6"/>
      <c r="O347" s="6"/>
      <c r="P347" s="6"/>
      <c r="Q347" s="6"/>
    </row>
    <row r="348" spans="1:17" s="2" customFormat="1">
      <c r="A348" s="264"/>
      <c r="B348" s="202">
        <v>5.76</v>
      </c>
      <c r="C348" s="203">
        <v>0.5</v>
      </c>
      <c r="D348" s="203">
        <v>1</v>
      </c>
      <c r="E348" s="204">
        <v>2</v>
      </c>
      <c r="F348" s="121">
        <f t="shared" si="24"/>
        <v>5.76</v>
      </c>
      <c r="G348" s="159"/>
      <c r="H348" s="191"/>
      <c r="I348" s="191"/>
      <c r="J348" s="9"/>
      <c r="K348" s="6"/>
      <c r="L348" s="7"/>
      <c r="M348" s="8"/>
      <c r="N348" s="6"/>
      <c r="O348" s="6"/>
      <c r="P348" s="6"/>
      <c r="Q348" s="6"/>
    </row>
    <row r="349" spans="1:17" s="2" customFormat="1">
      <c r="A349" s="264"/>
      <c r="B349" s="202">
        <v>2.1</v>
      </c>
      <c r="C349" s="203">
        <v>0.2</v>
      </c>
      <c r="D349" s="203">
        <v>4</v>
      </c>
      <c r="E349" s="204">
        <v>4</v>
      </c>
      <c r="F349" s="121">
        <f t="shared" si="24"/>
        <v>6.72</v>
      </c>
      <c r="G349" s="159"/>
      <c r="H349" s="191"/>
      <c r="I349" s="191"/>
      <c r="J349" s="9"/>
      <c r="K349" s="6"/>
      <c r="L349" s="7"/>
      <c r="M349" s="8"/>
      <c r="N349" s="6"/>
      <c r="O349" s="6"/>
      <c r="P349" s="6"/>
      <c r="Q349" s="6"/>
    </row>
    <row r="350" spans="1:17" s="2" customFormat="1">
      <c r="A350" s="264"/>
      <c r="B350" s="199">
        <v>54.25</v>
      </c>
      <c r="C350" s="200">
        <v>0.5</v>
      </c>
      <c r="D350" s="200">
        <v>1</v>
      </c>
      <c r="E350" s="201">
        <v>2</v>
      </c>
      <c r="F350" s="121">
        <f t="shared" si="24"/>
        <v>54.25</v>
      </c>
      <c r="G350" s="159"/>
      <c r="H350" s="191"/>
      <c r="I350" s="191"/>
      <c r="J350" s="9"/>
      <c r="K350" s="6"/>
      <c r="L350" s="7"/>
      <c r="M350" s="8"/>
      <c r="N350" s="6"/>
      <c r="O350" s="6"/>
      <c r="P350" s="6"/>
      <c r="Q350" s="6"/>
    </row>
    <row r="351" spans="1:17" s="2" customFormat="1">
      <c r="A351" s="264"/>
      <c r="B351" s="199">
        <v>54.25</v>
      </c>
      <c r="C351" s="200">
        <v>0.5</v>
      </c>
      <c r="D351" s="200">
        <v>1</v>
      </c>
      <c r="E351" s="201">
        <v>2</v>
      </c>
      <c r="F351" s="121">
        <f t="shared" si="24"/>
        <v>54.25</v>
      </c>
      <c r="G351" s="159"/>
      <c r="H351" s="191"/>
      <c r="I351" s="191"/>
      <c r="J351" s="9"/>
      <c r="K351" s="6"/>
      <c r="L351" s="7"/>
      <c r="M351" s="8"/>
      <c r="N351" s="6"/>
      <c r="O351" s="6"/>
      <c r="P351" s="6"/>
      <c r="Q351" s="6"/>
    </row>
    <row r="352" spans="1:17" s="2" customFormat="1">
      <c r="A352" s="263"/>
      <c r="B352" s="199">
        <v>41.25</v>
      </c>
      <c r="C352" s="200">
        <v>2.5</v>
      </c>
      <c r="D352" s="200">
        <v>1</v>
      </c>
      <c r="E352" s="201">
        <v>1</v>
      </c>
      <c r="F352" s="121">
        <f t="shared" si="24"/>
        <v>103.13</v>
      </c>
      <c r="G352" s="159"/>
      <c r="H352" s="191"/>
      <c r="I352" s="191"/>
      <c r="J352" s="9"/>
      <c r="K352" s="6"/>
      <c r="L352" s="7"/>
      <c r="M352" s="8"/>
      <c r="N352" s="6"/>
      <c r="O352" s="6"/>
      <c r="P352" s="6"/>
      <c r="Q352" s="6"/>
    </row>
    <row r="353" spans="1:14" s="2" customFormat="1">
      <c r="A353" s="252" t="s">
        <v>3</v>
      </c>
      <c r="B353" s="253"/>
      <c r="C353" s="253"/>
      <c r="D353" s="253"/>
      <c r="E353" s="254"/>
      <c r="F353" s="42">
        <f>SUM(F331:F352)</f>
        <v>475.12</v>
      </c>
      <c r="G353" s="43" t="s">
        <v>1</v>
      </c>
      <c r="H353" s="44"/>
      <c r="I353" s="44"/>
      <c r="J353" s="46"/>
      <c r="N353" s="11"/>
    </row>
    <row r="354" spans="1:14" s="2" customFormat="1">
      <c r="A354" s="49"/>
      <c r="B354" s="79"/>
      <c r="C354" s="79"/>
      <c r="D354" s="79"/>
      <c r="E354" s="79"/>
      <c r="F354" s="50"/>
      <c r="G354" s="43"/>
      <c r="H354" s="44"/>
      <c r="I354" s="44"/>
      <c r="J354" s="46"/>
      <c r="N354" s="11"/>
    </row>
    <row r="355" spans="1:14" s="2" customFormat="1" ht="29.25" customHeight="1">
      <c r="A355" s="40" t="str">
        <f>'Orçamento Sintético'!A50</f>
        <v xml:space="preserve"> 2.5.4 </v>
      </c>
      <c r="B355" s="40" t="str">
        <f>'Orçamento Sintético'!B50</f>
        <v xml:space="preserve"> 88489 </v>
      </c>
      <c r="C355" s="40" t="str">
        <f>'Orçamento Sintético'!C50</f>
        <v>SINAPI</v>
      </c>
      <c r="D355" s="249" t="str">
        <f>'Orçamento Sintético'!D50</f>
        <v>APLICAÇÃO MANUAL DE PINTURA COM TINTA LÁTEX ACRÍLICA EM PAREDES, DUAS DEMÃOS. AF_06/2014</v>
      </c>
      <c r="E355" s="250"/>
      <c r="F355" s="250"/>
      <c r="G355" s="250"/>
      <c r="H355" s="250"/>
      <c r="I355" s="251"/>
      <c r="J355" s="46"/>
      <c r="N355" s="11"/>
    </row>
    <row r="356" spans="1:14" s="2" customFormat="1">
      <c r="A356" s="128" t="s">
        <v>142</v>
      </c>
      <c r="B356" s="119" t="s">
        <v>160</v>
      </c>
      <c r="C356" s="119" t="s">
        <v>161</v>
      </c>
      <c r="D356" s="120" t="s">
        <v>131</v>
      </c>
      <c r="E356" s="137" t="s">
        <v>155</v>
      </c>
      <c r="F356" s="177" t="s">
        <v>751</v>
      </c>
      <c r="G356" s="122"/>
      <c r="H356" s="41"/>
      <c r="I356" s="41"/>
      <c r="J356" s="46"/>
      <c r="N356" s="11"/>
    </row>
    <row r="357" spans="1:14" s="2" customFormat="1" ht="14.45" customHeight="1">
      <c r="A357" s="258" t="s">
        <v>162</v>
      </c>
      <c r="B357" s="123">
        <v>31.66</v>
      </c>
      <c r="C357" s="123">
        <v>1.6</v>
      </c>
      <c r="D357" s="124">
        <v>1</v>
      </c>
      <c r="E357" s="124">
        <v>1</v>
      </c>
      <c r="F357" s="121">
        <f t="shared" ref="F357:F378" si="25">B357*C357*D357*E357</f>
        <v>50.66</v>
      </c>
      <c r="G357" s="126"/>
      <c r="H357" s="41"/>
      <c r="I357" s="41"/>
      <c r="J357" s="22"/>
      <c r="K357" s="23"/>
      <c r="M357" s="11"/>
      <c r="N357" s="24"/>
    </row>
    <row r="358" spans="1:14" s="2" customFormat="1">
      <c r="A358" s="259"/>
      <c r="B358" s="123">
        <v>31.66</v>
      </c>
      <c r="C358" s="123">
        <v>0.4</v>
      </c>
      <c r="D358" s="124">
        <v>1</v>
      </c>
      <c r="E358" s="124">
        <v>1</v>
      </c>
      <c r="F358" s="121">
        <f t="shared" si="25"/>
        <v>12.66</v>
      </c>
      <c r="G358" s="126"/>
      <c r="H358" s="41"/>
      <c r="I358" s="41"/>
      <c r="J358" s="22"/>
      <c r="K358" s="23"/>
      <c r="M358" s="11"/>
      <c r="N358" s="24"/>
    </row>
    <row r="359" spans="1:14" s="2" customFormat="1" ht="14.45" customHeight="1">
      <c r="A359" s="259"/>
      <c r="B359" s="123">
        <v>31.66</v>
      </c>
      <c r="C359" s="123">
        <v>0.4</v>
      </c>
      <c r="D359" s="124">
        <v>1</v>
      </c>
      <c r="E359" s="124">
        <v>1</v>
      </c>
      <c r="F359" s="121">
        <f t="shared" si="25"/>
        <v>12.66</v>
      </c>
      <c r="G359" s="126"/>
      <c r="H359" s="41"/>
      <c r="I359" s="41"/>
      <c r="J359" s="22"/>
      <c r="K359" s="23"/>
      <c r="M359" s="11"/>
      <c r="N359" s="24"/>
    </row>
    <row r="360" spans="1:14" s="2" customFormat="1">
      <c r="A360" s="259"/>
      <c r="B360" s="123">
        <v>31.66</v>
      </c>
      <c r="C360" s="123">
        <v>0.4</v>
      </c>
      <c r="D360" s="124">
        <v>1</v>
      </c>
      <c r="E360" s="124">
        <v>1</v>
      </c>
      <c r="F360" s="121">
        <f t="shared" si="25"/>
        <v>12.66</v>
      </c>
      <c r="G360" s="126"/>
      <c r="H360" s="41"/>
      <c r="I360" s="41"/>
      <c r="J360" s="22"/>
      <c r="K360" s="23"/>
      <c r="M360" s="11"/>
      <c r="N360" s="24"/>
    </row>
    <row r="361" spans="1:14" s="2" customFormat="1">
      <c r="A361" s="259"/>
      <c r="B361" s="123">
        <v>31.66</v>
      </c>
      <c r="C361" s="123">
        <v>0.4</v>
      </c>
      <c r="D361" s="124">
        <v>1</v>
      </c>
      <c r="E361" s="124">
        <v>1</v>
      </c>
      <c r="F361" s="121">
        <f t="shared" si="25"/>
        <v>12.66</v>
      </c>
      <c r="G361" s="126"/>
      <c r="H361" s="41"/>
      <c r="I361" s="41"/>
      <c r="J361" s="22"/>
      <c r="K361" s="23"/>
      <c r="M361" s="11"/>
      <c r="N361" s="24"/>
    </row>
    <row r="362" spans="1:14" s="2" customFormat="1" ht="14.45" customHeight="1">
      <c r="A362" s="258" t="s">
        <v>164</v>
      </c>
      <c r="B362" s="123">
        <v>29.25</v>
      </c>
      <c r="C362" s="123">
        <v>0.6</v>
      </c>
      <c r="D362" s="124">
        <v>1</v>
      </c>
      <c r="E362" s="124">
        <v>2</v>
      </c>
      <c r="F362" s="121">
        <f t="shared" si="25"/>
        <v>35.1</v>
      </c>
      <c r="G362" s="126"/>
      <c r="H362" s="41"/>
      <c r="I362" s="41"/>
      <c r="J362" s="22"/>
      <c r="K362" s="23"/>
      <c r="M362" s="11"/>
      <c r="N362" s="24"/>
    </row>
    <row r="363" spans="1:14" s="2" customFormat="1">
      <c r="A363" s="259"/>
      <c r="B363" s="123">
        <v>17.59</v>
      </c>
      <c r="C363" s="123">
        <v>0.6</v>
      </c>
      <c r="D363" s="124">
        <v>2</v>
      </c>
      <c r="E363" s="124">
        <v>2</v>
      </c>
      <c r="F363" s="121">
        <f t="shared" si="25"/>
        <v>42.22</v>
      </c>
      <c r="G363" s="126"/>
      <c r="H363" s="41"/>
      <c r="I363" s="41"/>
      <c r="J363" s="22"/>
      <c r="K363" s="23"/>
      <c r="M363" s="11"/>
      <c r="N363" s="24"/>
    </row>
    <row r="364" spans="1:14" s="2" customFormat="1" ht="14.45" customHeight="1">
      <c r="A364" s="259"/>
      <c r="B364" s="123">
        <v>1.7</v>
      </c>
      <c r="C364" s="123">
        <v>0.6</v>
      </c>
      <c r="D364" s="124">
        <v>1</v>
      </c>
      <c r="E364" s="124">
        <v>2</v>
      </c>
      <c r="F364" s="121">
        <f t="shared" si="25"/>
        <v>2.04</v>
      </c>
      <c r="G364" s="126"/>
      <c r="H364" s="41"/>
      <c r="I364" s="41"/>
      <c r="J364" s="22"/>
      <c r="K364" s="23"/>
      <c r="M364" s="11"/>
      <c r="N364" s="24"/>
    </row>
    <row r="365" spans="1:14" s="2" customFormat="1">
      <c r="A365" s="259"/>
      <c r="B365" s="123">
        <v>0.5</v>
      </c>
      <c r="C365" s="123">
        <v>0.6</v>
      </c>
      <c r="D365" s="124">
        <v>6</v>
      </c>
      <c r="E365" s="124">
        <v>2</v>
      </c>
      <c r="F365" s="121">
        <f t="shared" si="25"/>
        <v>3.6</v>
      </c>
      <c r="G365" s="126"/>
      <c r="H365" s="41"/>
      <c r="I365" s="41"/>
      <c r="J365" s="22"/>
      <c r="K365" s="23"/>
      <c r="M365" s="11"/>
      <c r="N365" s="24"/>
    </row>
    <row r="366" spans="1:14" s="2" customFormat="1">
      <c r="A366" s="259"/>
      <c r="B366" s="123">
        <v>9.15</v>
      </c>
      <c r="C366" s="123">
        <v>0.6</v>
      </c>
      <c r="D366" s="124">
        <v>2</v>
      </c>
      <c r="E366" s="124">
        <v>2</v>
      </c>
      <c r="F366" s="121">
        <f t="shared" si="25"/>
        <v>21.96</v>
      </c>
      <c r="G366" s="126"/>
      <c r="H366" s="41"/>
      <c r="I366" s="41"/>
      <c r="J366" s="22"/>
      <c r="K366" s="23"/>
      <c r="M366" s="11"/>
      <c r="N366" s="24"/>
    </row>
    <row r="367" spans="1:14" s="2" customFormat="1">
      <c r="A367" s="259"/>
      <c r="B367" s="123">
        <v>3</v>
      </c>
      <c r="C367" s="123">
        <v>0.6</v>
      </c>
      <c r="D367" s="124">
        <v>2</v>
      </c>
      <c r="E367" s="124">
        <v>2</v>
      </c>
      <c r="F367" s="121">
        <f t="shared" si="25"/>
        <v>7.2</v>
      </c>
      <c r="G367" s="126"/>
      <c r="H367" s="41"/>
      <c r="I367" s="41"/>
      <c r="J367" s="22"/>
      <c r="K367" s="23"/>
      <c r="M367" s="11"/>
      <c r="N367" s="24"/>
    </row>
    <row r="368" spans="1:14" s="2" customFormat="1" ht="14.45" customHeight="1">
      <c r="A368" s="259"/>
      <c r="B368" s="123">
        <v>1.5</v>
      </c>
      <c r="C368" s="123">
        <v>0.6</v>
      </c>
      <c r="D368" s="124">
        <v>1</v>
      </c>
      <c r="E368" s="124">
        <v>2</v>
      </c>
      <c r="F368" s="121">
        <f t="shared" si="25"/>
        <v>1.8</v>
      </c>
      <c r="G368" s="126"/>
      <c r="H368" s="41"/>
      <c r="I368" s="41"/>
      <c r="J368" s="22"/>
      <c r="K368" s="23"/>
      <c r="M368" s="11"/>
      <c r="N368" s="24"/>
    </row>
    <row r="369" spans="1:255" s="2" customFormat="1">
      <c r="A369" s="260"/>
      <c r="B369" s="123">
        <v>1.21</v>
      </c>
      <c r="C369" s="123">
        <v>0.6</v>
      </c>
      <c r="D369" s="124">
        <v>1</v>
      </c>
      <c r="E369" s="124">
        <v>2</v>
      </c>
      <c r="F369" s="121">
        <f t="shared" si="25"/>
        <v>1.45</v>
      </c>
      <c r="G369" s="126"/>
      <c r="H369" s="41"/>
      <c r="I369" s="41"/>
      <c r="J369" s="22"/>
      <c r="K369" s="23"/>
      <c r="M369" s="11"/>
      <c r="N369" s="24"/>
    </row>
    <row r="370" spans="1:255" s="2" customFormat="1">
      <c r="A370" s="262" t="s">
        <v>129</v>
      </c>
      <c r="B370" s="199">
        <v>3.3</v>
      </c>
      <c r="C370" s="200">
        <v>0.5</v>
      </c>
      <c r="D370" s="200">
        <v>1</v>
      </c>
      <c r="E370" s="201">
        <v>1</v>
      </c>
      <c r="F370" s="121">
        <f t="shared" si="25"/>
        <v>1.65</v>
      </c>
      <c r="G370" s="261"/>
      <c r="H370" s="191"/>
      <c r="I370" s="191"/>
      <c r="J370" s="9"/>
      <c r="K370" s="6"/>
      <c r="L370" s="7"/>
      <c r="M370" s="8"/>
      <c r="N370" s="6"/>
      <c r="O370" s="6"/>
      <c r="P370" s="6"/>
      <c r="Q370" s="6"/>
    </row>
    <row r="371" spans="1:255" s="2" customFormat="1">
      <c r="A371" s="263"/>
      <c r="B371" s="199">
        <v>3.14</v>
      </c>
      <c r="C371" s="200">
        <v>0.5</v>
      </c>
      <c r="D371" s="200">
        <v>1</v>
      </c>
      <c r="E371" s="201">
        <v>1</v>
      </c>
      <c r="F371" s="121">
        <f t="shared" si="25"/>
        <v>1.57</v>
      </c>
      <c r="G371" s="261"/>
      <c r="H371" s="191"/>
      <c r="I371" s="191"/>
      <c r="J371" s="9"/>
      <c r="K371" s="6"/>
      <c r="L371" s="7"/>
      <c r="M371" s="8"/>
      <c r="N371" s="6"/>
      <c r="O371" s="6"/>
      <c r="P371" s="6"/>
      <c r="Q371" s="6"/>
    </row>
    <row r="372" spans="1:255" s="2" customFormat="1">
      <c r="A372" s="262" t="s">
        <v>189</v>
      </c>
      <c r="B372" s="202">
        <v>27.15</v>
      </c>
      <c r="C372" s="203">
        <v>0.5</v>
      </c>
      <c r="D372" s="203">
        <v>1</v>
      </c>
      <c r="E372" s="204">
        <v>2</v>
      </c>
      <c r="F372" s="121">
        <f t="shared" si="25"/>
        <v>27.15</v>
      </c>
      <c r="G372" s="159"/>
      <c r="H372" s="191"/>
      <c r="I372" s="191"/>
      <c r="J372" s="9"/>
      <c r="K372" s="6"/>
      <c r="L372" s="7"/>
      <c r="M372" s="8"/>
      <c r="N372" s="6"/>
      <c r="O372" s="6"/>
      <c r="P372" s="6"/>
      <c r="Q372" s="6"/>
    </row>
    <row r="373" spans="1:255" s="2" customFormat="1">
      <c r="A373" s="264"/>
      <c r="B373" s="202">
        <v>3.97</v>
      </c>
      <c r="C373" s="203">
        <v>0.5</v>
      </c>
      <c r="D373" s="203">
        <v>1</v>
      </c>
      <c r="E373" s="204">
        <v>2</v>
      </c>
      <c r="F373" s="121">
        <f t="shared" si="25"/>
        <v>3.97</v>
      </c>
      <c r="G373" s="159"/>
      <c r="H373" s="191"/>
      <c r="I373" s="191"/>
      <c r="J373" s="9"/>
      <c r="K373" s="6"/>
      <c r="L373" s="7"/>
      <c r="M373" s="8"/>
      <c r="N373" s="6"/>
      <c r="O373" s="6"/>
      <c r="P373" s="6"/>
      <c r="Q373" s="6"/>
    </row>
    <row r="374" spans="1:255" s="2" customFormat="1">
      <c r="A374" s="264"/>
      <c r="B374" s="202">
        <v>5.76</v>
      </c>
      <c r="C374" s="203">
        <v>0.5</v>
      </c>
      <c r="D374" s="203">
        <v>1</v>
      </c>
      <c r="E374" s="204">
        <v>2</v>
      </c>
      <c r="F374" s="121">
        <f t="shared" si="25"/>
        <v>5.76</v>
      </c>
      <c r="G374" s="159"/>
      <c r="H374" s="191"/>
      <c r="I374" s="191"/>
      <c r="J374" s="9"/>
      <c r="K374" s="6"/>
      <c r="L374" s="7"/>
      <c r="M374" s="8"/>
      <c r="N374" s="6"/>
      <c r="O374" s="6"/>
      <c r="P374" s="6"/>
      <c r="Q374" s="6"/>
    </row>
    <row r="375" spans="1:255" s="2" customFormat="1">
      <c r="A375" s="264"/>
      <c r="B375" s="202">
        <v>2.1</v>
      </c>
      <c r="C375" s="203">
        <v>0.2</v>
      </c>
      <c r="D375" s="203">
        <v>4</v>
      </c>
      <c r="E375" s="204">
        <v>4</v>
      </c>
      <c r="F375" s="121">
        <f t="shared" si="25"/>
        <v>6.72</v>
      </c>
      <c r="G375" s="159"/>
      <c r="H375" s="191"/>
      <c r="I375" s="191"/>
      <c r="J375" s="9"/>
      <c r="K375" s="6"/>
      <c r="L375" s="7"/>
      <c r="M375" s="8"/>
      <c r="N375" s="6"/>
      <c r="O375" s="6"/>
      <c r="P375" s="6"/>
      <c r="Q375" s="6"/>
    </row>
    <row r="376" spans="1:255" s="2" customFormat="1">
      <c r="A376" s="264"/>
      <c r="B376" s="199">
        <v>54.25</v>
      </c>
      <c r="C376" s="200">
        <v>0.5</v>
      </c>
      <c r="D376" s="200">
        <v>1</v>
      </c>
      <c r="E376" s="201">
        <v>2</v>
      </c>
      <c r="F376" s="121">
        <f t="shared" si="25"/>
        <v>54.25</v>
      </c>
      <c r="G376" s="159"/>
      <c r="H376" s="191"/>
      <c r="I376" s="191"/>
      <c r="J376" s="9"/>
      <c r="K376" s="6"/>
      <c r="L376" s="7"/>
      <c r="M376" s="8"/>
      <c r="N376" s="6"/>
      <c r="O376" s="6"/>
      <c r="P376" s="6"/>
      <c r="Q376" s="6"/>
    </row>
    <row r="377" spans="1:255" s="2" customFormat="1">
      <c r="A377" s="264"/>
      <c r="B377" s="199">
        <v>54.25</v>
      </c>
      <c r="C377" s="200">
        <v>0.5</v>
      </c>
      <c r="D377" s="200">
        <v>1</v>
      </c>
      <c r="E377" s="201">
        <v>2</v>
      </c>
      <c r="F377" s="121">
        <f t="shared" si="25"/>
        <v>54.25</v>
      </c>
      <c r="G377" s="159"/>
      <c r="H377" s="191"/>
      <c r="I377" s="191"/>
      <c r="J377" s="9"/>
      <c r="K377" s="6"/>
      <c r="L377" s="7"/>
      <c r="M377" s="8"/>
      <c r="N377" s="6"/>
      <c r="O377" s="6"/>
      <c r="P377" s="6"/>
      <c r="Q377" s="6"/>
    </row>
    <row r="378" spans="1:255" s="2" customFormat="1">
      <c r="A378" s="263"/>
      <c r="B378" s="199">
        <v>41.25</v>
      </c>
      <c r="C378" s="200">
        <v>2.5</v>
      </c>
      <c r="D378" s="200">
        <v>1</v>
      </c>
      <c r="E378" s="201">
        <v>1</v>
      </c>
      <c r="F378" s="121">
        <f t="shared" si="25"/>
        <v>103.13</v>
      </c>
      <c r="G378" s="159"/>
      <c r="H378" s="191"/>
      <c r="I378" s="191"/>
      <c r="J378" s="9"/>
      <c r="K378" s="6"/>
      <c r="L378" s="7"/>
      <c r="M378" s="8"/>
      <c r="N378" s="6"/>
      <c r="O378" s="6"/>
      <c r="P378" s="6"/>
      <c r="Q378" s="6"/>
    </row>
    <row r="379" spans="1:255" s="2" customFormat="1">
      <c r="A379" s="252" t="s">
        <v>3</v>
      </c>
      <c r="B379" s="253"/>
      <c r="C379" s="253"/>
      <c r="D379" s="253"/>
      <c r="E379" s="254"/>
      <c r="F379" s="42">
        <f>SUM(F357:F378)</f>
        <v>475.12</v>
      </c>
      <c r="G379" s="43" t="s">
        <v>1</v>
      </c>
      <c r="H379" s="44"/>
      <c r="I379" s="44"/>
      <c r="J379" s="46"/>
      <c r="N379" s="11"/>
    </row>
    <row r="380" spans="1:255" s="2" customFormat="1">
      <c r="A380" s="49"/>
      <c r="B380" s="79"/>
      <c r="C380" s="79"/>
      <c r="D380" s="79"/>
      <c r="E380" s="79"/>
      <c r="F380" s="50"/>
      <c r="G380" s="43"/>
      <c r="H380" s="44"/>
      <c r="I380" s="44"/>
      <c r="J380" s="46"/>
      <c r="N380" s="11"/>
    </row>
    <row r="381" spans="1:255" s="2" customFormat="1" ht="32.25" customHeight="1">
      <c r="A381" s="40" t="str">
        <f>'Orçamento Sintético'!A51</f>
        <v xml:space="preserve"> 2.5.5 </v>
      </c>
      <c r="B381" s="40" t="str">
        <f>'Orçamento Sintético'!B51</f>
        <v xml:space="preserve"> 102220 </v>
      </c>
      <c r="C381" s="40" t="str">
        <f>'Orçamento Sintético'!C51</f>
        <v>SINAPI</v>
      </c>
      <c r="D381" s="249" t="str">
        <f>'Orçamento Sintético'!D51</f>
        <v>PINTURA TINTA DE ACABAMENTO (PIGMENTADA) ESMALTE SINTÉTICO BRILHANTE EM MADEIRA, 2 DEMÃOS. AF_01/2021</v>
      </c>
      <c r="E381" s="250"/>
      <c r="F381" s="250"/>
      <c r="G381" s="250"/>
      <c r="H381" s="250"/>
      <c r="I381" s="251"/>
      <c r="J381" s="9"/>
      <c r="K381" s="6"/>
      <c r="L381" s="7"/>
      <c r="M381" s="8"/>
      <c r="N381" s="6"/>
      <c r="O381" s="6"/>
      <c r="P381" s="6"/>
      <c r="Q381" s="6"/>
    </row>
    <row r="382" spans="1:255" s="2" customFormat="1">
      <c r="A382" s="58" t="s">
        <v>4</v>
      </c>
      <c r="B382" s="193" t="s">
        <v>5</v>
      </c>
      <c r="C382" s="193" t="s">
        <v>24</v>
      </c>
      <c r="D382" s="194" t="s">
        <v>12</v>
      </c>
      <c r="E382" s="194" t="s">
        <v>193</v>
      </c>
      <c r="F382" s="177" t="s">
        <v>751</v>
      </c>
      <c r="G382" s="191"/>
      <c r="H382" s="191"/>
      <c r="I382" s="191"/>
      <c r="J382" s="16"/>
      <c r="K382" s="13"/>
      <c r="L382" s="13"/>
      <c r="M382" s="13"/>
      <c r="N382" s="14"/>
      <c r="O382" s="13"/>
      <c r="P382" s="13"/>
      <c r="Q382" s="13"/>
      <c r="R382" s="13"/>
    </row>
    <row r="383" spans="1:255" s="20" customFormat="1" ht="15.75" customHeight="1">
      <c r="A383" s="58" t="s">
        <v>192</v>
      </c>
      <c r="B383" s="154">
        <v>8</v>
      </c>
      <c r="C383" s="154">
        <v>1.6</v>
      </c>
      <c r="D383" s="62">
        <v>0.6</v>
      </c>
      <c r="E383" s="62">
        <v>2.1</v>
      </c>
      <c r="F383" s="62">
        <f>B383*C383*D383*E383</f>
        <v>16.13</v>
      </c>
      <c r="G383" s="191"/>
      <c r="H383" s="195"/>
      <c r="I383" s="195"/>
      <c r="J383" s="17"/>
      <c r="K383" s="17"/>
      <c r="L383" s="17"/>
      <c r="M383" s="18"/>
      <c r="N383" s="17"/>
      <c r="O383" s="17"/>
      <c r="P383" s="17"/>
      <c r="Q383" s="17"/>
      <c r="R383" s="19"/>
      <c r="S383" s="19"/>
      <c r="T383" s="19"/>
      <c r="U383" s="19"/>
      <c r="V383" s="19"/>
      <c r="W383" s="19"/>
      <c r="X383" s="19"/>
      <c r="Y383" s="19"/>
      <c r="Z383" s="19"/>
      <c r="AA383" s="19"/>
      <c r="AB383" s="19"/>
      <c r="AC383" s="19"/>
      <c r="AD383" s="19"/>
      <c r="AE383" s="19"/>
      <c r="AF383" s="19"/>
      <c r="AG383" s="19"/>
      <c r="AH383" s="19"/>
      <c r="AI383" s="19"/>
      <c r="AJ383" s="19"/>
      <c r="AK383" s="19"/>
      <c r="AL383" s="19"/>
      <c r="AM383" s="19"/>
    </row>
    <row r="384" spans="1:255" s="2" customFormat="1">
      <c r="A384" s="252" t="s">
        <v>3</v>
      </c>
      <c r="B384" s="253"/>
      <c r="C384" s="253"/>
      <c r="D384" s="253"/>
      <c r="E384" s="254"/>
      <c r="F384" s="42">
        <f>F383</f>
        <v>16.13</v>
      </c>
      <c r="G384" s="43" t="s">
        <v>1</v>
      </c>
      <c r="H384" s="195"/>
      <c r="I384" s="195"/>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c r="IT384" s="6"/>
      <c r="IU384" s="6"/>
    </row>
    <row r="385" spans="1:255" s="2" customFormat="1">
      <c r="A385" s="67"/>
      <c r="B385" s="68"/>
      <c r="C385" s="68"/>
      <c r="D385" s="69"/>
      <c r="E385" s="69"/>
      <c r="F385" s="69"/>
      <c r="G385" s="37"/>
      <c r="H385" s="196"/>
      <c r="I385" s="197"/>
      <c r="J385" s="9"/>
      <c r="K385" s="6"/>
      <c r="L385" s="7"/>
      <c r="M385" s="8"/>
      <c r="N385" s="6"/>
      <c r="O385" s="6"/>
      <c r="P385" s="6"/>
      <c r="Q385" s="6"/>
    </row>
    <row r="386" spans="1:255" s="2" customFormat="1" ht="36.75" customHeight="1">
      <c r="A386" s="40" t="str">
        <f>'Orçamento Sintético'!A52</f>
        <v xml:space="preserve"> 2.5.6 </v>
      </c>
      <c r="B386" s="40" t="str">
        <f>'Orçamento Sintético'!B52</f>
        <v xml:space="preserve"> 100754 </v>
      </c>
      <c r="C386" s="40" t="str">
        <f>'Orçamento Sintético'!C52</f>
        <v>SINAPI</v>
      </c>
      <c r="D386" s="249" t="str">
        <f>'Orçamento Sintético'!D52</f>
        <v>PINTURA COM TINTA ACRÍLICA DE ACABAMENTO APLICADA A ROLO OU PINCEL SOBRE SUPERFÍCIES METÁLICAS (EXCETO PERFIL) EXECUTADO EM OBRA (02 DEMÃOS). AF_01/2020</v>
      </c>
      <c r="E386" s="250"/>
      <c r="F386" s="250"/>
      <c r="G386" s="250"/>
      <c r="H386" s="250"/>
      <c r="I386" s="251"/>
      <c r="J386" s="9"/>
      <c r="K386" s="6"/>
      <c r="L386" s="7"/>
      <c r="M386" s="8"/>
      <c r="N386" s="6"/>
      <c r="O386" s="6"/>
      <c r="P386" s="6"/>
      <c r="Q386" s="6"/>
    </row>
    <row r="387" spans="1:255" s="2" customFormat="1">
      <c r="A387" s="58" t="s">
        <v>4</v>
      </c>
      <c r="B387" s="193" t="s">
        <v>5</v>
      </c>
      <c r="C387" s="193" t="s">
        <v>24</v>
      </c>
      <c r="D387" s="194" t="s">
        <v>12</v>
      </c>
      <c r="E387" s="194" t="s">
        <v>193</v>
      </c>
      <c r="F387" s="177" t="s">
        <v>751</v>
      </c>
      <c r="G387" s="191"/>
      <c r="H387" s="191"/>
      <c r="I387" s="191"/>
      <c r="J387" s="16"/>
      <c r="K387" s="13"/>
      <c r="L387" s="13"/>
      <c r="M387" s="13"/>
      <c r="N387" s="14"/>
      <c r="O387" s="13"/>
      <c r="P387" s="13"/>
      <c r="Q387" s="13"/>
      <c r="R387" s="13"/>
    </row>
    <row r="388" spans="1:255" s="20" customFormat="1" ht="15.75" customHeight="1">
      <c r="A388" s="58" t="s">
        <v>194</v>
      </c>
      <c r="B388" s="154">
        <v>5</v>
      </c>
      <c r="C388" s="154">
        <v>2.1</v>
      </c>
      <c r="D388" s="62">
        <v>0.8</v>
      </c>
      <c r="E388" s="62">
        <v>2.1</v>
      </c>
      <c r="F388" s="62">
        <f>B388*C388*D388*E388</f>
        <v>17.64</v>
      </c>
      <c r="G388" s="191"/>
      <c r="H388" s="195"/>
      <c r="I388" s="195"/>
      <c r="J388" s="17"/>
      <c r="K388" s="17"/>
      <c r="L388" s="17"/>
      <c r="M388" s="18"/>
      <c r="N388" s="17"/>
      <c r="O388" s="17"/>
      <c r="P388" s="17"/>
      <c r="Q388" s="17"/>
      <c r="R388" s="19"/>
      <c r="S388" s="19"/>
      <c r="T388" s="19"/>
      <c r="U388" s="19"/>
      <c r="V388" s="19"/>
      <c r="W388" s="19"/>
      <c r="X388" s="19"/>
      <c r="Y388" s="19"/>
      <c r="Z388" s="19"/>
      <c r="AA388" s="19"/>
      <c r="AB388" s="19"/>
      <c r="AC388" s="19"/>
      <c r="AD388" s="19"/>
      <c r="AE388" s="19"/>
      <c r="AF388" s="19"/>
      <c r="AG388" s="19"/>
      <c r="AH388" s="19"/>
      <c r="AI388" s="19"/>
      <c r="AJ388" s="19"/>
      <c r="AK388" s="19"/>
      <c r="AL388" s="19"/>
      <c r="AM388" s="19"/>
    </row>
    <row r="389" spans="1:255" s="20" customFormat="1" ht="15.75" customHeight="1">
      <c r="A389" s="58" t="s">
        <v>276</v>
      </c>
      <c r="B389" s="154">
        <v>26</v>
      </c>
      <c r="C389" s="154">
        <v>1.47</v>
      </c>
      <c r="D389" s="62">
        <v>1.97</v>
      </c>
      <c r="E389" s="62">
        <v>2.1</v>
      </c>
      <c r="F389" s="62">
        <f>B389*C389*D389*E389</f>
        <v>158.12</v>
      </c>
      <c r="G389" s="191"/>
      <c r="H389" s="195"/>
      <c r="I389" s="195"/>
      <c r="J389" s="17"/>
      <c r="K389" s="17"/>
      <c r="L389" s="17"/>
      <c r="M389" s="18"/>
      <c r="N389" s="17"/>
      <c r="O389" s="17"/>
      <c r="P389" s="17"/>
      <c r="Q389" s="17"/>
      <c r="R389" s="19"/>
      <c r="S389" s="19"/>
      <c r="T389" s="19"/>
      <c r="U389" s="19"/>
      <c r="V389" s="19"/>
      <c r="W389" s="19"/>
      <c r="X389" s="19"/>
      <c r="Y389" s="19"/>
      <c r="Z389" s="19"/>
      <c r="AA389" s="19"/>
      <c r="AB389" s="19"/>
      <c r="AC389" s="19"/>
      <c r="AD389" s="19"/>
      <c r="AE389" s="19"/>
      <c r="AF389" s="19"/>
      <c r="AG389" s="19"/>
      <c r="AH389" s="19"/>
      <c r="AI389" s="19"/>
      <c r="AJ389" s="19"/>
      <c r="AK389" s="19"/>
      <c r="AL389" s="19"/>
      <c r="AM389" s="19"/>
    </row>
    <row r="390" spans="1:255" s="20" customFormat="1" ht="15.75" customHeight="1">
      <c r="A390" s="58" t="s">
        <v>277</v>
      </c>
      <c r="B390" s="154">
        <v>18</v>
      </c>
      <c r="C390" s="154">
        <v>1.47</v>
      </c>
      <c r="D390" s="62">
        <v>1.97</v>
      </c>
      <c r="E390" s="62">
        <v>2.1</v>
      </c>
      <c r="F390" s="62">
        <f>B390*C390*D390*E390</f>
        <v>109.47</v>
      </c>
      <c r="G390" s="191"/>
      <c r="H390" s="195"/>
      <c r="I390" s="195"/>
      <c r="J390" s="17"/>
      <c r="K390" s="17"/>
      <c r="L390" s="17"/>
      <c r="M390" s="18"/>
      <c r="N390" s="17"/>
      <c r="O390" s="17"/>
      <c r="P390" s="17"/>
      <c r="Q390" s="17"/>
      <c r="R390" s="19"/>
      <c r="S390" s="19"/>
      <c r="T390" s="19"/>
      <c r="U390" s="19"/>
      <c r="V390" s="19"/>
      <c r="W390" s="19"/>
      <c r="X390" s="19"/>
      <c r="Y390" s="19"/>
      <c r="Z390" s="19"/>
      <c r="AA390" s="19"/>
      <c r="AB390" s="19"/>
      <c r="AC390" s="19"/>
      <c r="AD390" s="19"/>
      <c r="AE390" s="19"/>
      <c r="AF390" s="19"/>
      <c r="AG390" s="19"/>
      <c r="AH390" s="19"/>
      <c r="AI390" s="19"/>
      <c r="AJ390" s="19"/>
      <c r="AK390" s="19"/>
      <c r="AL390" s="19"/>
      <c r="AM390" s="19"/>
    </row>
    <row r="391" spans="1:255" s="2" customFormat="1">
      <c r="A391" s="252" t="s">
        <v>3</v>
      </c>
      <c r="B391" s="253"/>
      <c r="C391" s="253"/>
      <c r="D391" s="253"/>
      <c r="E391" s="254"/>
      <c r="F391" s="42">
        <f>SUM(F388:F390)</f>
        <v>285.23</v>
      </c>
      <c r="G391" s="43" t="s">
        <v>1</v>
      </c>
      <c r="H391" s="195"/>
      <c r="I391" s="195"/>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c r="IP391" s="6"/>
      <c r="IQ391" s="6"/>
      <c r="IR391" s="6"/>
      <c r="IS391" s="6"/>
      <c r="IT391" s="6"/>
      <c r="IU391" s="6"/>
    </row>
    <row r="392" spans="1:255" s="2" customFormat="1">
      <c r="A392" s="67"/>
      <c r="B392" s="68"/>
      <c r="C392" s="68"/>
      <c r="D392" s="69"/>
      <c r="E392" s="69"/>
      <c r="F392" s="69"/>
      <c r="G392" s="37"/>
      <c r="H392" s="196"/>
      <c r="I392" s="197"/>
      <c r="J392" s="9"/>
      <c r="K392" s="6"/>
      <c r="L392" s="7"/>
      <c r="M392" s="8"/>
      <c r="N392" s="6"/>
      <c r="O392" s="6"/>
      <c r="P392" s="6"/>
      <c r="Q392" s="6"/>
    </row>
    <row r="393" spans="1:255" s="2" customFormat="1" ht="31.5" customHeight="1">
      <c r="A393" s="40" t="str">
        <f>'Orçamento Sintético'!A53</f>
        <v xml:space="preserve"> 2.5.7 </v>
      </c>
      <c r="B393" s="40" t="str">
        <f>'Orçamento Sintético'!B53</f>
        <v xml:space="preserve"> 98557 </v>
      </c>
      <c r="C393" s="40" t="str">
        <f>'Orçamento Sintético'!C53</f>
        <v>SINAPI</v>
      </c>
      <c r="D393" s="249" t="str">
        <f>'Orçamento Sintético'!D53</f>
        <v>IMPERMEABILIZAÇÃO DE SUPERFÍCIE COM EMULSÃO ASFÁLTICA, 2 DEMÃOS AF_06/2018 (LAJE DOS VESTIÁRIOS)</v>
      </c>
      <c r="E393" s="250"/>
      <c r="F393" s="250"/>
      <c r="G393" s="250"/>
      <c r="H393" s="250"/>
      <c r="I393" s="251"/>
      <c r="J393" s="9"/>
      <c r="K393" s="6"/>
      <c r="L393" s="7"/>
      <c r="M393" s="8"/>
      <c r="N393" s="6"/>
      <c r="O393" s="6"/>
      <c r="P393" s="6"/>
      <c r="Q393" s="6"/>
    </row>
    <row r="394" spans="1:255" s="2" customFormat="1">
      <c r="A394" s="58" t="s">
        <v>4</v>
      </c>
      <c r="B394" s="193" t="s">
        <v>5</v>
      </c>
      <c r="C394" s="193" t="s">
        <v>24</v>
      </c>
      <c r="D394" s="194" t="s">
        <v>12</v>
      </c>
      <c r="E394" s="194" t="s">
        <v>13</v>
      </c>
      <c r="F394" s="177" t="s">
        <v>751</v>
      </c>
      <c r="G394" s="191"/>
      <c r="H394" s="191"/>
      <c r="I394" s="191"/>
      <c r="J394" s="16"/>
      <c r="K394" s="13"/>
      <c r="L394" s="13"/>
      <c r="M394" s="13"/>
      <c r="N394" s="14"/>
      <c r="O394" s="13"/>
      <c r="P394" s="13"/>
      <c r="Q394" s="13"/>
      <c r="R394" s="13"/>
    </row>
    <row r="395" spans="1:255" s="20" customFormat="1" ht="15.75" customHeight="1">
      <c r="A395" s="58" t="s">
        <v>195</v>
      </c>
      <c r="B395" s="154"/>
      <c r="C395" s="154"/>
      <c r="D395" s="62"/>
      <c r="E395" s="62">
        <v>83.91</v>
      </c>
      <c r="F395" s="62">
        <f>E395</f>
        <v>83.91</v>
      </c>
      <c r="G395" s="191"/>
      <c r="H395" s="195"/>
      <c r="I395" s="195"/>
      <c r="J395" s="17"/>
      <c r="K395" s="17"/>
      <c r="L395" s="17"/>
      <c r="M395" s="18"/>
      <c r="N395" s="17"/>
      <c r="O395" s="17"/>
      <c r="P395" s="17"/>
      <c r="Q395" s="17"/>
      <c r="R395" s="19"/>
      <c r="S395" s="19"/>
      <c r="T395" s="19"/>
      <c r="U395" s="19"/>
      <c r="V395" s="19"/>
      <c r="W395" s="19"/>
      <c r="X395" s="19"/>
      <c r="Y395" s="19"/>
      <c r="Z395" s="19"/>
      <c r="AA395" s="19"/>
      <c r="AB395" s="19"/>
      <c r="AC395" s="19"/>
      <c r="AD395" s="19"/>
      <c r="AE395" s="19"/>
      <c r="AF395" s="19"/>
      <c r="AG395" s="19"/>
      <c r="AH395" s="19"/>
      <c r="AI395" s="19"/>
      <c r="AJ395" s="19"/>
      <c r="AK395" s="19"/>
      <c r="AL395" s="19"/>
      <c r="AM395" s="19"/>
    </row>
    <row r="396" spans="1:255" s="2" customFormat="1">
      <c r="A396" s="252" t="s">
        <v>3</v>
      </c>
      <c r="B396" s="253"/>
      <c r="C396" s="253"/>
      <c r="D396" s="253"/>
      <c r="E396" s="254"/>
      <c r="F396" s="42">
        <f>F395</f>
        <v>83.91</v>
      </c>
      <c r="G396" s="43" t="s">
        <v>1</v>
      </c>
      <c r="H396" s="195"/>
      <c r="I396" s="195"/>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c r="IT396" s="6"/>
      <c r="IU396" s="6"/>
    </row>
    <row r="397" spans="1:255" s="2" customFormat="1">
      <c r="A397" s="67"/>
      <c r="B397" s="68"/>
      <c r="C397" s="68"/>
      <c r="D397" s="69"/>
      <c r="E397" s="69"/>
      <c r="F397" s="69"/>
      <c r="G397" s="37"/>
      <c r="H397" s="196"/>
      <c r="I397" s="197"/>
      <c r="J397" s="9"/>
      <c r="K397" s="6"/>
      <c r="L397" s="7"/>
      <c r="M397" s="8"/>
      <c r="N397" s="6"/>
      <c r="O397" s="6"/>
      <c r="P397" s="6"/>
      <c r="Q397" s="6"/>
    </row>
    <row r="398" spans="1:255" s="2" customFormat="1" ht="37.5" customHeight="1">
      <c r="A398" s="40" t="str">
        <f>'Orçamento Sintético'!A54</f>
        <v xml:space="preserve"> 2.5.8 </v>
      </c>
      <c r="B398" s="40" t="str">
        <f>'Orçamento Sintético'!B54</f>
        <v xml:space="preserve"> 102506 </v>
      </c>
      <c r="C398" s="40" t="str">
        <f>'Orçamento Sintético'!C54</f>
        <v>SINAPI</v>
      </c>
      <c r="D398" s="249" t="str">
        <f>'Orçamento Sintético'!D54</f>
        <v>PINTURA DE DEMARCAÇÃO DE QUADRA POLIESPORTIVA COM TINTA EPÓXI, E = 5 CM, APLICAÇÃO MANUAL. AF_05/2021</v>
      </c>
      <c r="E398" s="250"/>
      <c r="F398" s="250"/>
      <c r="G398" s="250"/>
      <c r="H398" s="250"/>
      <c r="I398" s="251"/>
      <c r="J398" s="13"/>
      <c r="K398" s="13"/>
      <c r="L398" s="13"/>
      <c r="M398" s="13"/>
      <c r="N398" s="13"/>
    </row>
    <row r="399" spans="1:255" s="2" customFormat="1">
      <c r="A399" s="58"/>
      <c r="B399" s="154" t="s">
        <v>8</v>
      </c>
      <c r="C399" s="154" t="s">
        <v>12</v>
      </c>
      <c r="D399" s="177" t="s">
        <v>751</v>
      </c>
      <c r="E399" s="36"/>
      <c r="F399" s="60"/>
      <c r="G399" s="37"/>
      <c r="H399" s="38"/>
      <c r="I399" s="38"/>
      <c r="J399" s="12"/>
      <c r="K399" s="14"/>
      <c r="L399" s="13"/>
      <c r="M399" s="13"/>
      <c r="N399" s="13"/>
      <c r="O399" s="13"/>
    </row>
    <row r="400" spans="1:255" s="2" customFormat="1">
      <c r="A400" s="70" t="s">
        <v>197</v>
      </c>
      <c r="B400" s="154">
        <v>27</v>
      </c>
      <c r="C400" s="154">
        <v>2</v>
      </c>
      <c r="D400" s="62">
        <f t="shared" ref="D400:D408" si="26">C400*B400</f>
        <v>54</v>
      </c>
      <c r="E400" s="36"/>
      <c r="F400" s="60"/>
      <c r="G400" s="37"/>
      <c r="H400" s="38"/>
      <c r="I400" s="38"/>
      <c r="J400" s="12"/>
      <c r="K400" s="14"/>
      <c r="L400" s="13"/>
      <c r="M400" s="13"/>
      <c r="N400" s="13"/>
      <c r="O400" s="13"/>
    </row>
    <row r="401" spans="1:15" s="2" customFormat="1">
      <c r="A401" s="70" t="s">
        <v>198</v>
      </c>
      <c r="B401" s="154">
        <v>14</v>
      </c>
      <c r="C401" s="154">
        <v>2</v>
      </c>
      <c r="D401" s="62">
        <f t="shared" si="26"/>
        <v>28</v>
      </c>
      <c r="E401" s="36"/>
      <c r="F401" s="60"/>
      <c r="G401" s="37"/>
      <c r="H401" s="38"/>
      <c r="I401" s="38"/>
      <c r="J401" s="12"/>
      <c r="K401" s="14"/>
      <c r="L401" s="13"/>
      <c r="M401" s="13"/>
      <c r="N401" s="13"/>
      <c r="O401" s="13"/>
    </row>
    <row r="402" spans="1:15" s="2" customFormat="1">
      <c r="A402" s="70" t="s">
        <v>199</v>
      </c>
      <c r="B402" s="154">
        <v>22.9</v>
      </c>
      <c r="C402" s="154">
        <v>2</v>
      </c>
      <c r="D402" s="62">
        <f t="shared" si="26"/>
        <v>45.8</v>
      </c>
      <c r="E402" s="36"/>
      <c r="F402" s="60"/>
      <c r="G402" s="37"/>
      <c r="H402" s="38"/>
      <c r="I402" s="38"/>
      <c r="J402" s="12"/>
      <c r="K402" s="14"/>
      <c r="L402" s="13"/>
      <c r="M402" s="13"/>
      <c r="N402" s="13"/>
      <c r="O402" s="13"/>
    </row>
    <row r="403" spans="1:15" s="2" customFormat="1">
      <c r="A403" s="70" t="s">
        <v>200</v>
      </c>
      <c r="B403" s="154">
        <v>14</v>
      </c>
      <c r="C403" s="154">
        <v>1</v>
      </c>
      <c r="D403" s="62">
        <f t="shared" si="26"/>
        <v>14</v>
      </c>
      <c r="E403" s="36"/>
      <c r="F403" s="60"/>
      <c r="G403" s="37"/>
      <c r="H403" s="38"/>
      <c r="I403" s="38"/>
      <c r="J403" s="12"/>
      <c r="K403" s="14"/>
      <c r="L403" s="13"/>
      <c r="M403" s="13"/>
      <c r="N403" s="13"/>
      <c r="O403" s="13"/>
    </row>
    <row r="404" spans="1:15" s="2" customFormat="1">
      <c r="A404" s="70" t="s">
        <v>201</v>
      </c>
      <c r="B404" s="154">
        <v>9</v>
      </c>
      <c r="C404" s="154">
        <v>2</v>
      </c>
      <c r="D404" s="62">
        <f t="shared" si="26"/>
        <v>18</v>
      </c>
      <c r="E404" s="36"/>
      <c r="F404" s="60"/>
      <c r="G404" s="37"/>
      <c r="H404" s="38"/>
      <c r="I404" s="38"/>
      <c r="J404" s="12"/>
      <c r="K404" s="14"/>
      <c r="L404" s="13"/>
      <c r="M404" s="13"/>
      <c r="N404" s="13"/>
      <c r="O404" s="13"/>
    </row>
    <row r="405" spans="1:15" s="2" customFormat="1">
      <c r="A405" s="70" t="s">
        <v>202</v>
      </c>
      <c r="B405" s="154">
        <v>9.42</v>
      </c>
      <c r="C405" s="154">
        <v>2</v>
      </c>
      <c r="D405" s="62">
        <f t="shared" si="26"/>
        <v>18.84</v>
      </c>
      <c r="E405" s="36"/>
      <c r="F405" s="60"/>
      <c r="G405" s="37"/>
      <c r="H405" s="38"/>
      <c r="I405" s="38"/>
      <c r="J405" s="12"/>
      <c r="K405" s="14"/>
      <c r="L405" s="13"/>
      <c r="M405" s="13"/>
      <c r="N405" s="13"/>
      <c r="O405" s="13"/>
    </row>
    <row r="406" spans="1:15" s="2" customFormat="1">
      <c r="A406" s="70" t="s">
        <v>203</v>
      </c>
      <c r="B406" s="154">
        <v>5.65</v>
      </c>
      <c r="C406" s="154">
        <v>2</v>
      </c>
      <c r="D406" s="62">
        <f t="shared" si="26"/>
        <v>11.3</v>
      </c>
      <c r="E406" s="36"/>
      <c r="F406" s="60"/>
      <c r="G406" s="37"/>
      <c r="H406" s="38"/>
      <c r="I406" s="38"/>
      <c r="J406" s="12"/>
      <c r="K406" s="14"/>
      <c r="L406" s="13"/>
      <c r="M406" s="13"/>
      <c r="N406" s="13"/>
      <c r="O406" s="13"/>
    </row>
    <row r="407" spans="1:15" s="2" customFormat="1">
      <c r="A407" s="70" t="s">
        <v>204</v>
      </c>
      <c r="B407" s="154">
        <v>15.48</v>
      </c>
      <c r="C407" s="154">
        <v>2</v>
      </c>
      <c r="D407" s="62">
        <f t="shared" si="26"/>
        <v>30.96</v>
      </c>
      <c r="E407" s="36"/>
      <c r="F407" s="60"/>
      <c r="G407" s="37"/>
      <c r="H407" s="38"/>
      <c r="I407" s="38"/>
      <c r="J407" s="12"/>
      <c r="K407" s="14"/>
      <c r="L407" s="13"/>
      <c r="M407" s="13"/>
      <c r="N407" s="13"/>
      <c r="O407" s="13"/>
    </row>
    <row r="408" spans="1:15" s="2" customFormat="1">
      <c r="A408" s="70" t="s">
        <v>205</v>
      </c>
      <c r="B408" s="154">
        <v>30.88</v>
      </c>
      <c r="C408" s="154">
        <v>2</v>
      </c>
      <c r="D408" s="62">
        <f t="shared" si="26"/>
        <v>61.76</v>
      </c>
      <c r="E408" s="36"/>
      <c r="F408" s="60"/>
      <c r="G408" s="37"/>
      <c r="H408" s="38"/>
      <c r="I408" s="38"/>
      <c r="J408" s="12"/>
      <c r="K408" s="14"/>
      <c r="L408" s="13"/>
      <c r="M408" s="13"/>
      <c r="N408" s="13"/>
      <c r="O408" s="13"/>
    </row>
    <row r="409" spans="1:15" s="2" customFormat="1">
      <c r="A409" s="252" t="s">
        <v>3</v>
      </c>
      <c r="B409" s="253"/>
      <c r="C409" s="254"/>
      <c r="D409" s="42">
        <f>SUM(D400:D408)</f>
        <v>282.66000000000003</v>
      </c>
      <c r="E409" s="63" t="s">
        <v>1</v>
      </c>
      <c r="F409" s="69">
        <f>SUM(F397:F399)</f>
        <v>0</v>
      </c>
      <c r="G409" s="37"/>
      <c r="H409" s="38"/>
      <c r="I409" s="38"/>
      <c r="J409" s="15"/>
      <c r="K409" s="14"/>
      <c r="L409" s="13"/>
      <c r="M409" s="13"/>
      <c r="N409" s="13"/>
      <c r="O409" s="13"/>
    </row>
    <row r="410" spans="1:15" s="2" customFormat="1">
      <c r="A410" s="67"/>
      <c r="B410" s="68"/>
      <c r="C410" s="68"/>
      <c r="D410" s="69"/>
      <c r="E410" s="69"/>
      <c r="F410" s="69"/>
      <c r="G410" s="37"/>
      <c r="H410" s="196"/>
      <c r="I410" s="197"/>
      <c r="J410" s="16"/>
      <c r="K410" s="14"/>
      <c r="L410" s="13"/>
      <c r="M410" s="13"/>
      <c r="N410" s="13"/>
      <c r="O410" s="13"/>
    </row>
    <row r="411" spans="1:15" ht="15" customHeight="1">
      <c r="A411" s="40" t="str">
        <f>'Orçamento Sintético'!A55</f>
        <v xml:space="preserve"> 2.5.9 </v>
      </c>
      <c r="B411" s="40" t="str">
        <f>'Orçamento Sintético'!B55</f>
        <v xml:space="preserve"> 102498 </v>
      </c>
      <c r="C411" s="40" t="str">
        <f>'Orçamento Sintético'!C55</f>
        <v>SINAPI</v>
      </c>
      <c r="D411" s="249" t="str">
        <f>'Orçamento Sintético'!D55</f>
        <v>PINTURA DE MEIO-FIO COM TINTA BRANCA A BASE DE CAL (CAIAÇÃO). AF_05/2021</v>
      </c>
      <c r="E411" s="250"/>
      <c r="F411" s="250"/>
      <c r="G411" s="250"/>
      <c r="H411" s="250"/>
      <c r="I411" s="251"/>
    </row>
    <row r="412" spans="1:15">
      <c r="A412" s="73" t="s">
        <v>10</v>
      </c>
      <c r="B412" s="154" t="s">
        <v>122</v>
      </c>
      <c r="C412" s="154" t="s">
        <v>123</v>
      </c>
      <c r="D412" s="154"/>
      <c r="E412" s="177" t="s">
        <v>751</v>
      </c>
      <c r="F412" s="65"/>
      <c r="H412" s="191"/>
      <c r="I412" s="191"/>
    </row>
    <row r="413" spans="1:15">
      <c r="A413" s="73" t="s">
        <v>128</v>
      </c>
      <c r="B413" s="154"/>
      <c r="C413" s="154">
        <f>17.2+8.7+17.2+8.7</f>
        <v>51.8</v>
      </c>
      <c r="D413" s="154"/>
      <c r="E413" s="62">
        <f>C413</f>
        <v>51.8</v>
      </c>
      <c r="F413" s="65"/>
      <c r="H413" s="191"/>
      <c r="I413" s="191"/>
    </row>
    <row r="414" spans="1:15">
      <c r="A414" s="73" t="s">
        <v>281</v>
      </c>
      <c r="B414" s="154"/>
      <c r="C414" s="154">
        <f>5.7+8.7+5.7+8.7+4.37+1.23+1.13</f>
        <v>35.53</v>
      </c>
      <c r="D414" s="154"/>
      <c r="E414" s="62">
        <f>C414</f>
        <v>35.53</v>
      </c>
      <c r="F414" s="65"/>
      <c r="H414" s="191"/>
      <c r="I414" s="191"/>
    </row>
    <row r="415" spans="1:15">
      <c r="A415" s="255" t="s">
        <v>3</v>
      </c>
      <c r="B415" s="255"/>
      <c r="C415" s="255"/>
      <c r="D415" s="255"/>
      <c r="E415" s="42">
        <f>SUM(E413:E414)</f>
        <v>87.33</v>
      </c>
      <c r="F415" s="74" t="s">
        <v>11</v>
      </c>
      <c r="H415" s="191"/>
      <c r="I415" s="191"/>
    </row>
    <row r="416" spans="1:15">
      <c r="A416" s="64"/>
      <c r="B416" s="76"/>
      <c r="C416" s="76"/>
      <c r="D416" s="65"/>
      <c r="E416" s="66"/>
      <c r="F416" s="65"/>
      <c r="H416" s="191"/>
      <c r="I416" s="191"/>
    </row>
    <row r="417" spans="1:255" s="2" customFormat="1" ht="18" customHeight="1">
      <c r="A417" s="156" t="str">
        <f>'Orçamento Sintético'!A56</f>
        <v xml:space="preserve"> 2.6 </v>
      </c>
      <c r="B417" s="256" t="str">
        <f>'Orçamento Sintético'!D56</f>
        <v>ESQUADRIAS</v>
      </c>
      <c r="C417" s="256"/>
      <c r="D417" s="256"/>
      <c r="E417" s="256"/>
      <c r="F417" s="256"/>
      <c r="G417" s="256"/>
      <c r="H417" s="256"/>
      <c r="I417" s="256"/>
      <c r="J417" s="9"/>
      <c r="K417" s="6"/>
      <c r="L417" s="7"/>
      <c r="M417" s="8"/>
      <c r="N417" s="6"/>
      <c r="O417" s="6"/>
      <c r="P417" s="6"/>
      <c r="Q417" s="6"/>
    </row>
    <row r="418" spans="1:255" s="2" customFormat="1" ht="19.5" customHeight="1">
      <c r="A418" s="40" t="str">
        <f>'Orçamento Sintético'!A57</f>
        <v xml:space="preserve"> 2.6.1 </v>
      </c>
      <c r="B418" s="40" t="str">
        <f>'Orçamento Sintético'!B57</f>
        <v xml:space="preserve"> 100705 </v>
      </c>
      <c r="C418" s="40" t="str">
        <f>'Orçamento Sintético'!C57</f>
        <v>SINAPI</v>
      </c>
      <c r="D418" s="249" t="str">
        <f>'Orçamento Sintético'!D57</f>
        <v>TARJETA TIPO LIVRE/OCUPADO PARA PORTA DE BANHEIRO. AF_12/2019</v>
      </c>
      <c r="E418" s="250"/>
      <c r="F418" s="250"/>
      <c r="G418" s="250"/>
      <c r="H418" s="250"/>
      <c r="I418" s="251"/>
      <c r="J418" s="9"/>
      <c r="K418" s="6"/>
      <c r="L418" s="7"/>
      <c r="M418" s="8"/>
      <c r="N418" s="6"/>
      <c r="O418" s="6"/>
      <c r="P418" s="6"/>
      <c r="Q418" s="6"/>
    </row>
    <row r="419" spans="1:255" s="2" customFormat="1">
      <c r="A419" s="58" t="s">
        <v>4</v>
      </c>
      <c r="B419" s="193" t="s">
        <v>5</v>
      </c>
      <c r="C419" s="193"/>
      <c r="D419" s="194"/>
      <c r="E419" s="194"/>
      <c r="F419" s="177" t="s">
        <v>751</v>
      </c>
      <c r="G419" s="191"/>
      <c r="H419" s="191"/>
      <c r="I419" s="191"/>
      <c r="J419" s="16"/>
      <c r="K419" s="13"/>
      <c r="L419" s="13"/>
      <c r="M419" s="13"/>
      <c r="N419" s="14"/>
      <c r="O419" s="13"/>
      <c r="P419" s="13"/>
      <c r="Q419" s="13"/>
      <c r="R419" s="13"/>
    </row>
    <row r="420" spans="1:255" s="20" customFormat="1" ht="15.75" customHeight="1">
      <c r="A420" s="58" t="s">
        <v>119</v>
      </c>
      <c r="B420" s="154">
        <v>8</v>
      </c>
      <c r="C420" s="154"/>
      <c r="D420" s="62"/>
      <c r="E420" s="62"/>
      <c r="F420" s="62">
        <f>B420</f>
        <v>8</v>
      </c>
      <c r="G420" s="191"/>
      <c r="H420" s="195"/>
      <c r="I420" s="195"/>
      <c r="J420" s="17"/>
      <c r="K420" s="17"/>
      <c r="L420" s="17"/>
      <c r="M420" s="18"/>
      <c r="N420" s="17"/>
      <c r="O420" s="17"/>
      <c r="P420" s="17"/>
      <c r="Q420" s="17"/>
      <c r="R420" s="19"/>
      <c r="S420" s="19"/>
      <c r="T420" s="19"/>
      <c r="U420" s="19"/>
      <c r="V420" s="19"/>
      <c r="W420" s="19"/>
      <c r="X420" s="19"/>
      <c r="Y420" s="19"/>
      <c r="Z420" s="19"/>
      <c r="AA420" s="19"/>
      <c r="AB420" s="19"/>
      <c r="AC420" s="19"/>
      <c r="AD420" s="19"/>
      <c r="AE420" s="19"/>
      <c r="AF420" s="19"/>
      <c r="AG420" s="19"/>
      <c r="AH420" s="19"/>
      <c r="AI420" s="19"/>
      <c r="AJ420" s="19"/>
      <c r="AK420" s="19"/>
      <c r="AL420" s="19"/>
      <c r="AM420" s="19"/>
    </row>
    <row r="421" spans="1:255" s="2" customFormat="1">
      <c r="A421" s="252" t="s">
        <v>3</v>
      </c>
      <c r="B421" s="253"/>
      <c r="C421" s="253"/>
      <c r="D421" s="253"/>
      <c r="E421" s="254"/>
      <c r="F421" s="42">
        <f>F420</f>
        <v>8</v>
      </c>
      <c r="G421" s="192" t="s">
        <v>0</v>
      </c>
      <c r="H421" s="195"/>
      <c r="I421" s="195"/>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c r="IP421" s="6"/>
      <c r="IQ421" s="6"/>
      <c r="IR421" s="6"/>
      <c r="IS421" s="6"/>
      <c r="IT421" s="6"/>
      <c r="IU421" s="6"/>
    </row>
    <row r="422" spans="1:255" s="2" customFormat="1">
      <c r="A422" s="67"/>
      <c r="B422" s="68"/>
      <c r="C422" s="68"/>
      <c r="D422" s="69"/>
      <c r="E422" s="69"/>
      <c r="F422" s="69"/>
      <c r="G422" s="37"/>
      <c r="H422" s="196"/>
      <c r="I422" s="197"/>
      <c r="J422" s="9"/>
      <c r="K422" s="6"/>
      <c r="L422" s="7"/>
      <c r="M422" s="8"/>
      <c r="N422" s="6"/>
      <c r="O422" s="6"/>
      <c r="P422" s="6"/>
      <c r="Q422" s="6"/>
    </row>
    <row r="423" spans="1:255" s="2" customFormat="1" ht="50.25" customHeight="1">
      <c r="A423" s="40" t="str">
        <f>'Orçamento Sintético'!A58</f>
        <v xml:space="preserve"> 2.6.2 </v>
      </c>
      <c r="B423" s="40" t="str">
        <f>'Orçamento Sintético'!B58</f>
        <v xml:space="preserve"> 90847 </v>
      </c>
      <c r="C423" s="40" t="str">
        <f>'Orçamento Sintético'!C58</f>
        <v>SINAPI</v>
      </c>
      <c r="D423" s="249" t="str">
        <f>'Orçamento Sintético'!D58</f>
        <v>KIT DE PORTA DE MADEIRA PARA PINTURA, SEMI-OCA (LEVE OU MÉDIA), PADRÃO MÉDIO, 60X160CM, ESPESSURA DE 3,5CM, ITENS INCLUSOS: DOBRADIÇAS, MONTAGEM E INSTALAÇÃO DO BATENTE, SEM FECHADURA - FORNECIMENTO E INSTALAÇÃO. AF_12/2019</v>
      </c>
      <c r="E423" s="250"/>
      <c r="F423" s="250"/>
      <c r="G423" s="250"/>
      <c r="H423" s="250"/>
      <c r="I423" s="251"/>
      <c r="J423" s="9"/>
      <c r="K423" s="6"/>
      <c r="L423" s="7"/>
      <c r="M423" s="8"/>
      <c r="N423" s="6"/>
      <c r="O423" s="6"/>
      <c r="P423" s="6"/>
      <c r="Q423" s="6"/>
    </row>
    <row r="424" spans="1:255" s="2" customFormat="1">
      <c r="A424" s="58" t="s">
        <v>4</v>
      </c>
      <c r="B424" s="193" t="s">
        <v>5</v>
      </c>
      <c r="C424" s="193"/>
      <c r="D424" s="194"/>
      <c r="E424" s="194"/>
      <c r="F424" s="177" t="s">
        <v>751</v>
      </c>
      <c r="G424" s="191"/>
      <c r="H424" s="191"/>
      <c r="I424" s="191"/>
      <c r="J424" s="16"/>
      <c r="K424" s="13"/>
      <c r="L424" s="13"/>
      <c r="M424" s="13"/>
      <c r="N424" s="14"/>
      <c r="O424" s="13"/>
      <c r="P424" s="13"/>
      <c r="Q424" s="13"/>
      <c r="R424" s="13"/>
    </row>
    <row r="425" spans="1:255" s="86" customFormat="1" ht="18.75" customHeight="1">
      <c r="A425" s="58" t="s">
        <v>120</v>
      </c>
      <c r="B425" s="154">
        <v>8</v>
      </c>
      <c r="C425" s="154"/>
      <c r="D425" s="62"/>
      <c r="E425" s="62"/>
      <c r="F425" s="62">
        <f>B425</f>
        <v>8</v>
      </c>
      <c r="G425" s="159"/>
      <c r="H425" s="83"/>
      <c r="I425" s="83"/>
      <c r="J425" s="60"/>
      <c r="K425" s="84"/>
      <c r="L425" s="84"/>
      <c r="M425" s="84"/>
      <c r="N425" s="85"/>
      <c r="O425" s="84"/>
      <c r="P425" s="84"/>
      <c r="Q425" s="84"/>
      <c r="R425" s="84"/>
    </row>
    <row r="426" spans="1:255" s="2" customFormat="1">
      <c r="A426" s="252" t="s">
        <v>3</v>
      </c>
      <c r="B426" s="253"/>
      <c r="C426" s="253"/>
      <c r="D426" s="253"/>
      <c r="E426" s="254"/>
      <c r="F426" s="42">
        <f>F425</f>
        <v>8</v>
      </c>
      <c r="G426" s="192" t="s">
        <v>0</v>
      </c>
      <c r="H426" s="195"/>
      <c r="I426" s="195"/>
      <c r="J426" s="12"/>
      <c r="K426" s="13"/>
      <c r="L426" s="13"/>
      <c r="M426" s="13"/>
      <c r="N426" s="14"/>
      <c r="O426" s="13"/>
      <c r="P426" s="13"/>
      <c r="Q426" s="13"/>
      <c r="R426" s="13"/>
    </row>
    <row r="427" spans="1:255" s="2" customFormat="1">
      <c r="A427" s="67"/>
      <c r="B427" s="68"/>
      <c r="C427" s="68"/>
      <c r="D427" s="69"/>
      <c r="E427" s="69"/>
      <c r="F427" s="69"/>
      <c r="G427" s="37"/>
      <c r="H427" s="196"/>
      <c r="I427" s="197"/>
      <c r="J427" s="12"/>
      <c r="K427" s="13"/>
      <c r="L427" s="13"/>
      <c r="M427" s="13"/>
      <c r="N427" s="14"/>
      <c r="O427" s="13"/>
      <c r="P427" s="13"/>
      <c r="Q427" s="13"/>
      <c r="R427" s="13"/>
    </row>
    <row r="428" spans="1:255" ht="28.5" customHeight="1">
      <c r="A428" s="40" t="str">
        <f>'Orçamento Sintético'!A59</f>
        <v xml:space="preserve"> 2.6.3 </v>
      </c>
      <c r="B428" s="40" t="str">
        <f>'Orçamento Sintético'!B59</f>
        <v xml:space="preserve"> 11532 </v>
      </c>
      <c r="C428" s="40" t="str">
        <f>'Orçamento Sintético'!C59</f>
        <v>ORSE</v>
      </c>
      <c r="D428" s="249" t="str">
        <f>'Orçamento Sintético'!D59</f>
        <v>PORTAO EM TELA ARAME GALVANIZADO N.12 MALHA 2" E MOLDURA EM TUBOS DE ACO COM DUAS FOLHAS DE ABRIR, INCLUSO FERRAGENS</v>
      </c>
      <c r="E428" s="250"/>
      <c r="F428" s="250"/>
      <c r="G428" s="250"/>
      <c r="H428" s="250"/>
      <c r="I428" s="251"/>
    </row>
    <row r="429" spans="1:255">
      <c r="A429" s="73" t="s">
        <v>10</v>
      </c>
      <c r="B429" s="154" t="s">
        <v>131</v>
      </c>
      <c r="C429" s="154"/>
      <c r="D429" s="154"/>
      <c r="E429" s="177" t="s">
        <v>751</v>
      </c>
      <c r="F429" s="65"/>
      <c r="H429" s="191"/>
      <c r="I429" s="191"/>
    </row>
    <row r="430" spans="1:255">
      <c r="A430" s="73" t="s">
        <v>132</v>
      </c>
      <c r="B430" s="154">
        <v>3.03</v>
      </c>
      <c r="C430" s="154">
        <v>2.1</v>
      </c>
      <c r="D430" s="154"/>
      <c r="E430" s="62">
        <f>B430*C430</f>
        <v>6.36</v>
      </c>
      <c r="F430" s="65"/>
      <c r="H430" s="191"/>
      <c r="I430" s="191"/>
    </row>
    <row r="431" spans="1:255">
      <c r="A431" s="73" t="s">
        <v>132</v>
      </c>
      <c r="B431" s="154">
        <v>1.45</v>
      </c>
      <c r="C431" s="154">
        <v>2.1</v>
      </c>
      <c r="D431" s="154"/>
      <c r="E431" s="62">
        <f>B431*C431</f>
        <v>3.05</v>
      </c>
      <c r="F431" s="65"/>
      <c r="H431" s="191"/>
      <c r="I431" s="191"/>
    </row>
    <row r="432" spans="1:255">
      <c r="A432" s="255" t="s">
        <v>3</v>
      </c>
      <c r="B432" s="255"/>
      <c r="C432" s="255"/>
      <c r="D432" s="255"/>
      <c r="E432" s="42">
        <f>SUM(E430,E431)</f>
        <v>9.41</v>
      </c>
      <c r="F432" s="74" t="s">
        <v>1</v>
      </c>
      <c r="H432" s="191"/>
      <c r="I432" s="191"/>
    </row>
    <row r="434" spans="1:256" ht="15" customHeight="1">
      <c r="A434" s="40" t="str">
        <f>'Orçamento Sintético'!A60</f>
        <v xml:space="preserve"> 2.6.4 </v>
      </c>
      <c r="B434" s="40" t="str">
        <f>'Orçamento Sintético'!B60</f>
        <v xml:space="preserve"> 111211 </v>
      </c>
      <c r="C434" s="40" t="str">
        <f>'Orçamento Sintético'!C60</f>
        <v>SBC</v>
      </c>
      <c r="D434" s="249" t="str">
        <f>'Orçamento Sintético'!D60</f>
        <v>PORTA CHAPA DE ACO 1 FL.0,80X2,10M-COM FERRAGENS</v>
      </c>
      <c r="E434" s="250"/>
      <c r="F434" s="250"/>
      <c r="G434" s="250"/>
      <c r="H434" s="250"/>
      <c r="I434" s="251"/>
    </row>
    <row r="435" spans="1:256">
      <c r="A435" s="73" t="s">
        <v>10</v>
      </c>
      <c r="B435" s="154" t="s">
        <v>131</v>
      </c>
      <c r="C435" s="154"/>
      <c r="D435" s="154"/>
      <c r="E435" s="177" t="s">
        <v>751</v>
      </c>
      <c r="F435" s="65"/>
      <c r="H435" s="191"/>
      <c r="I435" s="191"/>
    </row>
    <row r="436" spans="1:256">
      <c r="A436" s="73" t="s">
        <v>190</v>
      </c>
      <c r="B436" s="154">
        <v>1</v>
      </c>
      <c r="C436" s="154"/>
      <c r="D436" s="154"/>
      <c r="E436" s="62">
        <f>B436</f>
        <v>1</v>
      </c>
      <c r="F436" s="65"/>
      <c r="H436" s="191"/>
      <c r="I436" s="191"/>
    </row>
    <row r="437" spans="1:256">
      <c r="A437" s="73" t="s">
        <v>191</v>
      </c>
      <c r="B437" s="154">
        <v>1</v>
      </c>
      <c r="C437" s="154"/>
      <c r="D437" s="154"/>
      <c r="E437" s="62">
        <f>B437</f>
        <v>1</v>
      </c>
      <c r="F437" s="65"/>
      <c r="H437" s="191"/>
      <c r="I437" s="191"/>
    </row>
    <row r="438" spans="1:256">
      <c r="A438" s="255" t="s">
        <v>3</v>
      </c>
      <c r="B438" s="255"/>
      <c r="C438" s="255"/>
      <c r="D438" s="255"/>
      <c r="E438" s="42">
        <f>SUM(E436,E437)</f>
        <v>2</v>
      </c>
      <c r="F438" s="192" t="s">
        <v>0</v>
      </c>
      <c r="H438" s="191"/>
      <c r="I438" s="191"/>
    </row>
    <row r="440" spans="1:256" s="2" customFormat="1" ht="62.25" customHeight="1">
      <c r="A440" s="40" t="str">
        <f>'Orçamento Sintético'!A61</f>
        <v xml:space="preserve"> 2.6.5 </v>
      </c>
      <c r="B440" s="40" t="str">
        <f>'Orçamento Sintético'!B61</f>
        <v xml:space="preserve"> 102363 </v>
      </c>
      <c r="C440" s="40" t="str">
        <f>'Orçamento Sintético'!C61</f>
        <v>SINAPI</v>
      </c>
      <c r="D440" s="249" t="str">
        <f>'Orçamento Sintético'!D61</f>
        <v>ALAMBRADO PARA QUADRA POLIESPORTIVA, ESTRUTURADO POR TUBOS DE ACO GALVANIZADO, (MONTANTES COM DIAMETRO 2", TRAVESSAS E ESCORAS COM DIÂMETRO 1 ¼), COM TELA DE ARAME GALVANIZADO, FIO 12 BWG E MALHA QUADRADA 5X5CM (EXCETO MURETA). AF_03/2021</v>
      </c>
      <c r="E440" s="250"/>
      <c r="F440" s="250"/>
      <c r="G440" s="250"/>
      <c r="H440" s="250"/>
      <c r="I440" s="251"/>
      <c r="J440" s="9"/>
      <c r="K440" s="6"/>
      <c r="L440" s="7"/>
      <c r="M440" s="8"/>
      <c r="N440" s="6"/>
      <c r="O440" s="6"/>
      <c r="P440" s="6"/>
      <c r="Q440" s="6"/>
    </row>
    <row r="441" spans="1:256" s="2" customFormat="1">
      <c r="A441" s="58" t="s">
        <v>4</v>
      </c>
      <c r="B441" s="257" t="s">
        <v>8</v>
      </c>
      <c r="C441" s="257"/>
      <c r="D441" s="257" t="s">
        <v>24</v>
      </c>
      <c r="E441" s="257"/>
      <c r="F441" s="177" t="s">
        <v>751</v>
      </c>
      <c r="G441" s="37"/>
      <c r="H441" s="38"/>
      <c r="I441" s="38"/>
      <c r="J441" s="16"/>
      <c r="K441" s="13"/>
      <c r="L441" s="13"/>
      <c r="M441" s="13"/>
      <c r="N441" s="14"/>
      <c r="O441" s="13"/>
      <c r="P441" s="13"/>
      <c r="Q441" s="13"/>
      <c r="R441" s="13"/>
    </row>
    <row r="442" spans="1:256" ht="18" customHeight="1">
      <c r="A442" s="157" t="s">
        <v>111</v>
      </c>
      <c r="B442" s="257">
        <v>15</v>
      </c>
      <c r="C442" s="257"/>
      <c r="D442" s="257">
        <v>2</v>
      </c>
      <c r="E442" s="257"/>
      <c r="F442" s="71">
        <f>B442*D442</f>
        <v>30</v>
      </c>
      <c r="H442" s="38"/>
      <c r="I442" s="38"/>
      <c r="J442" s="6"/>
      <c r="K442" s="6"/>
      <c r="L442" s="6"/>
      <c r="M442" s="7"/>
      <c r="N442" s="6"/>
      <c r="O442" s="6"/>
      <c r="P442" s="6"/>
      <c r="Q442" s="6"/>
      <c r="R442" s="2"/>
      <c r="S442" s="2"/>
      <c r="T442" s="2"/>
      <c r="U442" s="2"/>
      <c r="V442" s="2"/>
      <c r="W442" s="2"/>
      <c r="X442" s="2"/>
      <c r="Y442" s="2"/>
      <c r="Z442" s="2"/>
      <c r="AA442" s="2"/>
      <c r="AB442" s="2"/>
      <c r="AC442" s="2"/>
      <c r="AD442" s="2"/>
      <c r="AE442" s="2"/>
      <c r="AF442" s="2"/>
      <c r="AG442" s="2"/>
      <c r="AH442" s="2"/>
      <c r="AI442" s="2"/>
      <c r="AJ442" s="2"/>
      <c r="AK442" s="2"/>
      <c r="AL442" s="2"/>
      <c r="AM442" s="2"/>
    </row>
    <row r="443" spans="1:256" s="20" customFormat="1" ht="18" customHeight="1">
      <c r="A443" s="255" t="s">
        <v>3</v>
      </c>
      <c r="B443" s="255"/>
      <c r="C443" s="255"/>
      <c r="D443" s="255"/>
      <c r="E443" s="255"/>
      <c r="F443" s="42">
        <f>SUM(F442:F442)</f>
        <v>30</v>
      </c>
      <c r="G443" s="63" t="s">
        <v>1</v>
      </c>
      <c r="H443" s="38"/>
      <c r="I443" s="38"/>
      <c r="J443" s="17"/>
      <c r="K443" s="17"/>
      <c r="L443" s="17"/>
      <c r="M443" s="18"/>
      <c r="N443" s="17"/>
      <c r="O443" s="17"/>
      <c r="P443" s="17"/>
      <c r="Q443" s="17"/>
      <c r="R443" s="19"/>
      <c r="S443" s="19"/>
      <c r="T443" s="19"/>
      <c r="U443" s="19"/>
      <c r="V443" s="19"/>
      <c r="W443" s="19"/>
      <c r="X443" s="19"/>
      <c r="Y443" s="19"/>
      <c r="Z443" s="19"/>
      <c r="AA443" s="19"/>
      <c r="AB443" s="19"/>
      <c r="AC443" s="19"/>
      <c r="AD443" s="19"/>
      <c r="AE443" s="19"/>
      <c r="AF443" s="19"/>
      <c r="AG443" s="19"/>
      <c r="AH443" s="19"/>
      <c r="AI443" s="19"/>
      <c r="AJ443" s="19"/>
      <c r="AK443" s="19"/>
      <c r="AL443" s="19"/>
      <c r="AM443" s="19"/>
    </row>
    <row r="444" spans="1:256" s="2" customFormat="1">
      <c r="A444" s="72"/>
      <c r="B444" s="205"/>
      <c r="C444" s="205"/>
      <c r="D444" s="206"/>
      <c r="E444" s="206"/>
      <c r="F444" s="206"/>
      <c r="G444" s="191"/>
      <c r="H444" s="195"/>
      <c r="I444" s="195"/>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c r="IP444" s="6"/>
      <c r="IQ444" s="6"/>
      <c r="IR444" s="6"/>
      <c r="IS444" s="6"/>
      <c r="IT444" s="6"/>
      <c r="IU444" s="6"/>
    </row>
    <row r="445" spans="1:256" s="2" customFormat="1">
      <c r="A445" s="156" t="str">
        <f>'Orçamento Sintético'!A62</f>
        <v xml:space="preserve"> 2.7 </v>
      </c>
      <c r="B445" s="256" t="str">
        <f>'Orçamento Sintético'!D62</f>
        <v>INSTALAÇÃO HIDROSANITÁRIA, PEÇAS E ACESSORIOS</v>
      </c>
      <c r="C445" s="256"/>
      <c r="D445" s="256"/>
      <c r="E445" s="256"/>
      <c r="F445" s="256"/>
      <c r="G445" s="256"/>
      <c r="H445" s="256"/>
      <c r="I445" s="25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c r="IP445" s="6"/>
      <c r="IQ445" s="6"/>
      <c r="IR445" s="6"/>
      <c r="IS445" s="6"/>
      <c r="IT445" s="6"/>
      <c r="IU445" s="6"/>
    </row>
    <row r="446" spans="1:256" s="87" customFormat="1" ht="48" customHeight="1">
      <c r="A446" s="40" t="str">
        <f>'Orçamento Sintético'!A63</f>
        <v xml:space="preserve"> 2.7.1 </v>
      </c>
      <c r="B446" s="40" t="str">
        <f>'Orçamento Sintético'!B63</f>
        <v xml:space="preserve"> 12292 </v>
      </c>
      <c r="C446" s="40" t="str">
        <f>'Orçamento Sintético'!C63</f>
        <v>ORSE</v>
      </c>
      <c r="D446" s="249" t="str">
        <f>'Orçamento Sintético'!D63</f>
        <v>LAVATÓRIO COM BANCADA EM GRANITO CINZA ANDORINHA, E = 2CM, DIM 1,50X0,60, COM 02 CUBAS DE EMBUTIR DE LOUÇA, SIFÃO CROMADO, VÁLVULA CROMADA, TORNEIRA CROMADA, INCLUSIVE RODOPIA 10 CM, ASSENTADA</v>
      </c>
      <c r="E446" s="250"/>
      <c r="F446" s="250"/>
      <c r="G446" s="250"/>
      <c r="H446" s="250"/>
      <c r="I446" s="251"/>
      <c r="J446" s="61"/>
      <c r="K446" s="139"/>
      <c r="L446" s="140"/>
      <c r="M446" s="141"/>
      <c r="N446" s="142"/>
      <c r="O446" s="140"/>
      <c r="P446" s="140"/>
      <c r="Q446" s="140"/>
      <c r="R446" s="140"/>
    </row>
    <row r="447" spans="1:256" s="87" customFormat="1">
      <c r="A447" s="58" t="s">
        <v>4</v>
      </c>
      <c r="B447" s="158" t="s">
        <v>5</v>
      </c>
      <c r="C447" s="158"/>
      <c r="D447" s="179"/>
      <c r="E447" s="179"/>
      <c r="F447" s="177" t="s">
        <v>751</v>
      </c>
      <c r="G447" s="38"/>
      <c r="H447" s="38"/>
      <c r="I447" s="38"/>
      <c r="J447" s="61"/>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0"/>
      <c r="AL447" s="140"/>
      <c r="AM447" s="140"/>
      <c r="AN447" s="140"/>
      <c r="AO447" s="140"/>
      <c r="AP447" s="140"/>
      <c r="AQ447" s="140"/>
      <c r="AR447" s="140"/>
      <c r="AS447" s="140"/>
      <c r="AT447" s="140"/>
      <c r="AU447" s="140"/>
      <c r="AV447" s="140"/>
      <c r="AW447" s="140"/>
      <c r="AX447" s="140"/>
      <c r="AY447" s="140"/>
      <c r="AZ447" s="140"/>
      <c r="BA447" s="140"/>
      <c r="BB447" s="140"/>
      <c r="BC447" s="140"/>
      <c r="BD447" s="140"/>
      <c r="BE447" s="140"/>
      <c r="BF447" s="140"/>
      <c r="BG447" s="140"/>
      <c r="BH447" s="140"/>
      <c r="BI447" s="140"/>
      <c r="BJ447" s="140"/>
      <c r="BK447" s="140"/>
      <c r="BL447" s="140"/>
      <c r="BM447" s="140"/>
      <c r="BN447" s="140"/>
      <c r="BO447" s="140"/>
      <c r="BP447" s="140"/>
      <c r="BQ447" s="140"/>
      <c r="BR447" s="140"/>
      <c r="BS447" s="140"/>
      <c r="BT447" s="140"/>
      <c r="BU447" s="140"/>
      <c r="BV447" s="140"/>
      <c r="BW447" s="140"/>
      <c r="BX447" s="140"/>
      <c r="BY447" s="140"/>
      <c r="BZ447" s="140"/>
      <c r="CA447" s="140"/>
      <c r="CB447" s="140"/>
      <c r="CC447" s="140"/>
      <c r="CD447" s="140"/>
      <c r="CE447" s="140"/>
      <c r="CF447" s="140"/>
      <c r="CG447" s="140"/>
      <c r="CH447" s="140"/>
      <c r="CI447" s="140"/>
      <c r="CJ447" s="140"/>
      <c r="CK447" s="140"/>
      <c r="CL447" s="140"/>
      <c r="CM447" s="140"/>
      <c r="CN447" s="140"/>
      <c r="CO447" s="140"/>
      <c r="CP447" s="140"/>
      <c r="CQ447" s="140"/>
      <c r="CR447" s="140"/>
      <c r="CS447" s="140"/>
      <c r="CT447" s="140"/>
      <c r="CU447" s="140"/>
      <c r="CV447" s="140"/>
      <c r="CW447" s="140"/>
      <c r="CX447" s="140"/>
      <c r="CY447" s="140"/>
      <c r="CZ447" s="140"/>
      <c r="DA447" s="140"/>
      <c r="DB447" s="140"/>
      <c r="DC447" s="140"/>
      <c r="DD447" s="140"/>
      <c r="DE447" s="140"/>
      <c r="DF447" s="140"/>
      <c r="DG447" s="140"/>
      <c r="DH447" s="140"/>
      <c r="DI447" s="140"/>
      <c r="DJ447" s="140"/>
      <c r="DK447" s="140"/>
      <c r="DL447" s="140"/>
      <c r="DM447" s="140"/>
      <c r="DN447" s="140"/>
      <c r="DO447" s="140"/>
      <c r="DP447" s="140"/>
      <c r="DQ447" s="140"/>
      <c r="DR447" s="140"/>
      <c r="DS447" s="140"/>
      <c r="DT447" s="140"/>
      <c r="DU447" s="140"/>
      <c r="DV447" s="140"/>
      <c r="DW447" s="140"/>
      <c r="DX447" s="140"/>
      <c r="DY447" s="140"/>
      <c r="DZ447" s="140"/>
      <c r="EA447" s="140"/>
      <c r="EB447" s="140"/>
      <c r="EC447" s="140"/>
      <c r="ED447" s="140"/>
      <c r="EE447" s="140"/>
      <c r="EF447" s="140"/>
      <c r="EG447" s="140"/>
      <c r="EH447" s="140"/>
      <c r="EI447" s="140"/>
      <c r="EJ447" s="140"/>
      <c r="EK447" s="140"/>
      <c r="EL447" s="140"/>
      <c r="EM447" s="140"/>
      <c r="EN447" s="140"/>
      <c r="EO447" s="140"/>
      <c r="EP447" s="140"/>
      <c r="EQ447" s="140"/>
      <c r="ER447" s="140"/>
      <c r="ES447" s="140"/>
      <c r="ET447" s="140"/>
      <c r="EU447" s="140"/>
      <c r="EV447" s="140"/>
      <c r="EW447" s="140"/>
      <c r="EX447" s="140"/>
      <c r="EY447" s="140"/>
      <c r="EZ447" s="140"/>
      <c r="FA447" s="140"/>
      <c r="FB447" s="140"/>
      <c r="FC447" s="140"/>
      <c r="FD447" s="140"/>
      <c r="FE447" s="140"/>
      <c r="FF447" s="140"/>
      <c r="FG447" s="140"/>
      <c r="FH447" s="140"/>
      <c r="FI447" s="140"/>
      <c r="FJ447" s="140"/>
      <c r="FK447" s="140"/>
      <c r="FL447" s="140"/>
      <c r="FM447" s="140"/>
      <c r="FN447" s="140"/>
      <c r="FO447" s="140"/>
      <c r="FP447" s="140"/>
      <c r="FQ447" s="140"/>
      <c r="FR447" s="140"/>
      <c r="FS447" s="140"/>
      <c r="FT447" s="140"/>
      <c r="FU447" s="140"/>
      <c r="FV447" s="140"/>
      <c r="FW447" s="140"/>
      <c r="FX447" s="140"/>
      <c r="FY447" s="140"/>
      <c r="FZ447" s="140"/>
      <c r="GA447" s="140"/>
      <c r="GB447" s="140"/>
      <c r="GC447" s="140"/>
      <c r="GD447" s="140"/>
      <c r="GE447" s="140"/>
      <c r="GF447" s="140"/>
      <c r="GG447" s="140"/>
      <c r="GH447" s="140"/>
      <c r="GI447" s="140"/>
      <c r="GJ447" s="140"/>
      <c r="GK447" s="140"/>
      <c r="GL447" s="140"/>
      <c r="GM447" s="140"/>
      <c r="GN447" s="140"/>
      <c r="GO447" s="140"/>
      <c r="GP447" s="140"/>
      <c r="GQ447" s="140"/>
      <c r="GR447" s="140"/>
      <c r="GS447" s="140"/>
      <c r="GT447" s="140"/>
      <c r="GU447" s="140"/>
      <c r="GV447" s="140"/>
      <c r="GW447" s="140"/>
      <c r="GX447" s="140"/>
      <c r="GY447" s="140"/>
      <c r="GZ447" s="140"/>
      <c r="HA447" s="140"/>
      <c r="HB447" s="140"/>
      <c r="HC447" s="140"/>
      <c r="HD447" s="140"/>
      <c r="HE447" s="140"/>
      <c r="HF447" s="140"/>
      <c r="HG447" s="140"/>
      <c r="HH447" s="140"/>
      <c r="HI447" s="140"/>
      <c r="HJ447" s="140"/>
      <c r="HK447" s="140"/>
      <c r="HL447" s="140"/>
      <c r="HM447" s="140"/>
      <c r="HN447" s="140"/>
      <c r="HO447" s="140"/>
      <c r="HP447" s="140"/>
      <c r="HQ447" s="140"/>
      <c r="HR447" s="140"/>
      <c r="HS447" s="140"/>
      <c r="HT447" s="140"/>
      <c r="HU447" s="140"/>
      <c r="HV447" s="140"/>
      <c r="HW447" s="140"/>
      <c r="HX447" s="140"/>
      <c r="HY447" s="140"/>
      <c r="HZ447" s="140"/>
      <c r="IA447" s="140"/>
      <c r="IB447" s="140"/>
      <c r="IC447" s="140"/>
      <c r="ID447" s="140"/>
      <c r="IE447" s="140"/>
      <c r="IF447" s="140"/>
      <c r="IG447" s="140"/>
      <c r="IH447" s="140"/>
      <c r="II447" s="140"/>
      <c r="IJ447" s="140"/>
      <c r="IK447" s="140"/>
      <c r="IL447" s="140"/>
      <c r="IM447" s="140"/>
      <c r="IN447" s="140"/>
      <c r="IO447" s="140"/>
      <c r="IP447" s="140"/>
      <c r="IQ447" s="140"/>
      <c r="IR447" s="140"/>
      <c r="IS447" s="140"/>
      <c r="IT447" s="140"/>
      <c r="IU447" s="140"/>
      <c r="IV447" s="140"/>
    </row>
    <row r="448" spans="1:256" s="87" customFormat="1">
      <c r="A448" s="58" t="s">
        <v>758</v>
      </c>
      <c r="B448" s="183">
        <v>2</v>
      </c>
      <c r="C448" s="183"/>
      <c r="D448" s="184"/>
      <c r="E448" s="184"/>
      <c r="F448" s="62">
        <f>B448</f>
        <v>2</v>
      </c>
      <c r="G448" s="38"/>
      <c r="H448" s="44"/>
      <c r="I448" s="44"/>
      <c r="J448" s="45"/>
      <c r="K448" s="139"/>
      <c r="L448" s="140"/>
      <c r="M448" s="141"/>
      <c r="N448" s="142"/>
      <c r="O448" s="140"/>
      <c r="P448" s="140"/>
      <c r="Q448" s="140"/>
      <c r="R448" s="140"/>
    </row>
    <row r="449" spans="1:256" s="87" customFormat="1">
      <c r="A449" s="252" t="s">
        <v>3</v>
      </c>
      <c r="B449" s="253"/>
      <c r="C449" s="253"/>
      <c r="D449" s="253"/>
      <c r="E449" s="254"/>
      <c r="F449" s="42">
        <f>F448</f>
        <v>2</v>
      </c>
      <c r="G449" s="43" t="s">
        <v>0</v>
      </c>
      <c r="H449" s="44"/>
      <c r="I449" s="44"/>
      <c r="J449" s="45"/>
      <c r="K449" s="139"/>
      <c r="L449" s="140"/>
      <c r="M449" s="141"/>
      <c r="N449" s="142"/>
      <c r="O449" s="140"/>
      <c r="P449" s="140"/>
      <c r="Q449" s="140"/>
      <c r="R449" s="140"/>
    </row>
    <row r="450" spans="1:256" s="87" customFormat="1">
      <c r="A450" s="34"/>
      <c r="B450" s="138"/>
      <c r="C450" s="207"/>
      <c r="D450" s="34"/>
      <c r="E450" s="34"/>
      <c r="F450" s="35"/>
      <c r="G450" s="37"/>
      <c r="H450" s="41"/>
      <c r="I450" s="41"/>
      <c r="J450" s="22"/>
      <c r="N450" s="143"/>
    </row>
    <row r="451" spans="1:256" s="87" customFormat="1" ht="33.75" customHeight="1">
      <c r="A451" s="40" t="str">
        <f>'Orçamento Sintético'!A64</f>
        <v xml:space="preserve"> 2.7.2 </v>
      </c>
      <c r="B451" s="40" t="str">
        <f>'Orçamento Sintético'!B64</f>
        <v xml:space="preserve"> 89538 </v>
      </c>
      <c r="C451" s="40" t="str">
        <f>'Orçamento Sintético'!C64</f>
        <v>SINAPI</v>
      </c>
      <c r="D451" s="249" t="str">
        <f>'Orçamento Sintético'!D64</f>
        <v>ADAPTADOR CURTO COM BOLSA E ROSCA PARA REGISTRO, PVC, SOLDÁVEL, DN 25MM X 3/4, INSTALADO EM PRUMADA DE ÁGUA - FORNECIMENTO E INSTALAÇÃO. AF_12/2014</v>
      </c>
      <c r="E451" s="250"/>
      <c r="F451" s="250"/>
      <c r="G451" s="250"/>
      <c r="H451" s="250"/>
      <c r="I451" s="251"/>
      <c r="J451" s="61"/>
      <c r="K451" s="139"/>
      <c r="L451" s="140"/>
      <c r="M451" s="141"/>
      <c r="N451" s="142"/>
      <c r="O451" s="140"/>
      <c r="P451" s="140"/>
      <c r="Q451" s="140"/>
      <c r="R451" s="140"/>
    </row>
    <row r="452" spans="1:256" s="87" customFormat="1">
      <c r="A452" s="58" t="s">
        <v>4</v>
      </c>
      <c r="B452" s="158" t="s">
        <v>5</v>
      </c>
      <c r="C452" s="158"/>
      <c r="D452" s="179"/>
      <c r="E452" s="179"/>
      <c r="F452" s="177" t="s">
        <v>751</v>
      </c>
      <c r="G452" s="38"/>
      <c r="H452" s="38"/>
      <c r="I452" s="38"/>
      <c r="J452" s="61"/>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40"/>
      <c r="AT452" s="140"/>
      <c r="AU452" s="140"/>
      <c r="AV452" s="140"/>
      <c r="AW452" s="140"/>
      <c r="AX452" s="140"/>
      <c r="AY452" s="140"/>
      <c r="AZ452" s="140"/>
      <c r="BA452" s="140"/>
      <c r="BB452" s="140"/>
      <c r="BC452" s="140"/>
      <c r="BD452" s="140"/>
      <c r="BE452" s="140"/>
      <c r="BF452" s="140"/>
      <c r="BG452" s="140"/>
      <c r="BH452" s="140"/>
      <c r="BI452" s="140"/>
      <c r="BJ452" s="140"/>
      <c r="BK452" s="140"/>
      <c r="BL452" s="140"/>
      <c r="BM452" s="140"/>
      <c r="BN452" s="140"/>
      <c r="BO452" s="140"/>
      <c r="BP452" s="140"/>
      <c r="BQ452" s="140"/>
      <c r="BR452" s="140"/>
      <c r="BS452" s="140"/>
      <c r="BT452" s="140"/>
      <c r="BU452" s="140"/>
      <c r="BV452" s="140"/>
      <c r="BW452" s="140"/>
      <c r="BX452" s="140"/>
      <c r="BY452" s="140"/>
      <c r="BZ452" s="140"/>
      <c r="CA452" s="140"/>
      <c r="CB452" s="140"/>
      <c r="CC452" s="140"/>
      <c r="CD452" s="140"/>
      <c r="CE452" s="140"/>
      <c r="CF452" s="140"/>
      <c r="CG452" s="140"/>
      <c r="CH452" s="140"/>
      <c r="CI452" s="140"/>
      <c r="CJ452" s="140"/>
      <c r="CK452" s="140"/>
      <c r="CL452" s="140"/>
      <c r="CM452" s="140"/>
      <c r="CN452" s="140"/>
      <c r="CO452" s="140"/>
      <c r="CP452" s="140"/>
      <c r="CQ452" s="140"/>
      <c r="CR452" s="140"/>
      <c r="CS452" s="140"/>
      <c r="CT452" s="140"/>
      <c r="CU452" s="140"/>
      <c r="CV452" s="140"/>
      <c r="CW452" s="140"/>
      <c r="CX452" s="140"/>
      <c r="CY452" s="140"/>
      <c r="CZ452" s="140"/>
      <c r="DA452" s="140"/>
      <c r="DB452" s="140"/>
      <c r="DC452" s="140"/>
      <c r="DD452" s="140"/>
      <c r="DE452" s="140"/>
      <c r="DF452" s="140"/>
      <c r="DG452" s="140"/>
      <c r="DH452" s="140"/>
      <c r="DI452" s="140"/>
      <c r="DJ452" s="140"/>
      <c r="DK452" s="140"/>
      <c r="DL452" s="140"/>
      <c r="DM452" s="140"/>
      <c r="DN452" s="140"/>
      <c r="DO452" s="140"/>
      <c r="DP452" s="140"/>
      <c r="DQ452" s="140"/>
      <c r="DR452" s="140"/>
      <c r="DS452" s="140"/>
      <c r="DT452" s="140"/>
      <c r="DU452" s="140"/>
      <c r="DV452" s="140"/>
      <c r="DW452" s="140"/>
      <c r="DX452" s="140"/>
      <c r="DY452" s="140"/>
      <c r="DZ452" s="140"/>
      <c r="EA452" s="140"/>
      <c r="EB452" s="140"/>
      <c r="EC452" s="140"/>
      <c r="ED452" s="140"/>
      <c r="EE452" s="140"/>
      <c r="EF452" s="140"/>
      <c r="EG452" s="140"/>
      <c r="EH452" s="140"/>
      <c r="EI452" s="140"/>
      <c r="EJ452" s="140"/>
      <c r="EK452" s="140"/>
      <c r="EL452" s="140"/>
      <c r="EM452" s="140"/>
      <c r="EN452" s="140"/>
      <c r="EO452" s="140"/>
      <c r="EP452" s="140"/>
      <c r="EQ452" s="140"/>
      <c r="ER452" s="140"/>
      <c r="ES452" s="140"/>
      <c r="ET452" s="140"/>
      <c r="EU452" s="140"/>
      <c r="EV452" s="140"/>
      <c r="EW452" s="140"/>
      <c r="EX452" s="140"/>
      <c r="EY452" s="140"/>
      <c r="EZ452" s="140"/>
      <c r="FA452" s="140"/>
      <c r="FB452" s="140"/>
      <c r="FC452" s="140"/>
      <c r="FD452" s="140"/>
      <c r="FE452" s="140"/>
      <c r="FF452" s="140"/>
      <c r="FG452" s="140"/>
      <c r="FH452" s="140"/>
      <c r="FI452" s="140"/>
      <c r="FJ452" s="140"/>
      <c r="FK452" s="140"/>
      <c r="FL452" s="140"/>
      <c r="FM452" s="140"/>
      <c r="FN452" s="140"/>
      <c r="FO452" s="140"/>
      <c r="FP452" s="140"/>
      <c r="FQ452" s="140"/>
      <c r="FR452" s="140"/>
      <c r="FS452" s="140"/>
      <c r="FT452" s="140"/>
      <c r="FU452" s="140"/>
      <c r="FV452" s="140"/>
      <c r="FW452" s="140"/>
      <c r="FX452" s="140"/>
      <c r="FY452" s="140"/>
      <c r="FZ452" s="140"/>
      <c r="GA452" s="140"/>
      <c r="GB452" s="140"/>
      <c r="GC452" s="140"/>
      <c r="GD452" s="140"/>
      <c r="GE452" s="140"/>
      <c r="GF452" s="140"/>
      <c r="GG452" s="140"/>
      <c r="GH452" s="140"/>
      <c r="GI452" s="140"/>
      <c r="GJ452" s="140"/>
      <c r="GK452" s="140"/>
      <c r="GL452" s="140"/>
      <c r="GM452" s="140"/>
      <c r="GN452" s="140"/>
      <c r="GO452" s="140"/>
      <c r="GP452" s="140"/>
      <c r="GQ452" s="140"/>
      <c r="GR452" s="140"/>
      <c r="GS452" s="140"/>
      <c r="GT452" s="140"/>
      <c r="GU452" s="140"/>
      <c r="GV452" s="140"/>
      <c r="GW452" s="140"/>
      <c r="GX452" s="140"/>
      <c r="GY452" s="140"/>
      <c r="GZ452" s="140"/>
      <c r="HA452" s="140"/>
      <c r="HB452" s="140"/>
      <c r="HC452" s="140"/>
      <c r="HD452" s="140"/>
      <c r="HE452" s="140"/>
      <c r="HF452" s="140"/>
      <c r="HG452" s="140"/>
      <c r="HH452" s="140"/>
      <c r="HI452" s="140"/>
      <c r="HJ452" s="140"/>
      <c r="HK452" s="140"/>
      <c r="HL452" s="140"/>
      <c r="HM452" s="140"/>
      <c r="HN452" s="140"/>
      <c r="HO452" s="140"/>
      <c r="HP452" s="140"/>
      <c r="HQ452" s="140"/>
      <c r="HR452" s="140"/>
      <c r="HS452" s="140"/>
      <c r="HT452" s="140"/>
      <c r="HU452" s="140"/>
      <c r="HV452" s="140"/>
      <c r="HW452" s="140"/>
      <c r="HX452" s="140"/>
      <c r="HY452" s="140"/>
      <c r="HZ452" s="140"/>
      <c r="IA452" s="140"/>
      <c r="IB452" s="140"/>
      <c r="IC452" s="140"/>
      <c r="ID452" s="140"/>
      <c r="IE452" s="140"/>
      <c r="IF452" s="140"/>
      <c r="IG452" s="140"/>
      <c r="IH452" s="140"/>
      <c r="II452" s="140"/>
      <c r="IJ452" s="140"/>
      <c r="IK452" s="140"/>
      <c r="IL452" s="140"/>
      <c r="IM452" s="140"/>
      <c r="IN452" s="140"/>
      <c r="IO452" s="140"/>
      <c r="IP452" s="140"/>
      <c r="IQ452" s="140"/>
      <c r="IR452" s="140"/>
      <c r="IS452" s="140"/>
      <c r="IT452" s="140"/>
      <c r="IU452" s="140"/>
      <c r="IV452" s="140"/>
    </row>
    <row r="453" spans="1:256" s="87" customFormat="1">
      <c r="A453" s="58" t="s">
        <v>759</v>
      </c>
      <c r="B453" s="183">
        <v>5</v>
      </c>
      <c r="C453" s="183"/>
      <c r="D453" s="184"/>
      <c r="E453" s="184"/>
      <c r="F453" s="62">
        <f>B453</f>
        <v>5</v>
      </c>
      <c r="G453" s="38"/>
      <c r="H453" s="44"/>
      <c r="I453" s="44"/>
      <c r="J453" s="45"/>
      <c r="K453" s="139"/>
      <c r="L453" s="140"/>
      <c r="M453" s="141"/>
      <c r="N453" s="142"/>
      <c r="O453" s="140"/>
      <c r="P453" s="140"/>
      <c r="Q453" s="140"/>
      <c r="R453" s="140"/>
    </row>
    <row r="454" spans="1:256" s="87" customFormat="1">
      <c r="A454" s="252" t="s">
        <v>3</v>
      </c>
      <c r="B454" s="253"/>
      <c r="C454" s="253"/>
      <c r="D454" s="253"/>
      <c r="E454" s="254"/>
      <c r="F454" s="42">
        <f>F453</f>
        <v>5</v>
      </c>
      <c r="G454" s="43" t="s">
        <v>0</v>
      </c>
      <c r="H454" s="44"/>
      <c r="I454" s="44"/>
      <c r="J454" s="45"/>
      <c r="K454" s="139"/>
      <c r="L454" s="140"/>
      <c r="M454" s="141"/>
      <c r="N454" s="142"/>
      <c r="O454" s="140"/>
      <c r="P454" s="140"/>
      <c r="Q454" s="140"/>
      <c r="R454" s="140"/>
    </row>
    <row r="455" spans="1:256" s="87" customFormat="1">
      <c r="A455" s="34"/>
      <c r="B455" s="138"/>
      <c r="C455" s="207"/>
      <c r="D455" s="34"/>
      <c r="E455" s="34"/>
      <c r="F455" s="35"/>
      <c r="G455" s="37"/>
      <c r="H455" s="41"/>
      <c r="I455" s="41"/>
      <c r="J455" s="22"/>
      <c r="N455" s="143"/>
    </row>
    <row r="456" spans="1:256" s="87" customFormat="1" ht="32.25" customHeight="1">
      <c r="A456" s="40" t="str">
        <f>'Orçamento Sintético'!A65</f>
        <v xml:space="preserve"> 2.7.3 </v>
      </c>
      <c r="B456" s="40" t="str">
        <f>'Orçamento Sintético'!B65</f>
        <v xml:space="preserve"> 89351 </v>
      </c>
      <c r="C456" s="40" t="str">
        <f>'Orçamento Sintético'!C65</f>
        <v>SINAPI</v>
      </c>
      <c r="D456" s="249" t="str">
        <f>'Orçamento Sintético'!D65</f>
        <v>REGISTRO DE PRESSÃO BRUTO, LATÃO,  ROSCÁVEL, 3/4'' - FORNECIMENTO E INSTALAÇÃO. AF_08/2021</v>
      </c>
      <c r="E456" s="250"/>
      <c r="F456" s="250"/>
      <c r="G456" s="250"/>
      <c r="H456" s="250"/>
      <c r="I456" s="251"/>
      <c r="J456" s="61"/>
      <c r="K456" s="139"/>
      <c r="L456" s="140"/>
      <c r="M456" s="141"/>
      <c r="N456" s="142"/>
      <c r="O456" s="140"/>
      <c r="P456" s="140"/>
      <c r="Q456" s="140"/>
      <c r="R456" s="140"/>
    </row>
    <row r="457" spans="1:256" s="87" customFormat="1">
      <c r="A457" s="58" t="s">
        <v>4</v>
      </c>
      <c r="B457" s="158" t="s">
        <v>5</v>
      </c>
      <c r="C457" s="158"/>
      <c r="D457" s="179"/>
      <c r="E457" s="179"/>
      <c r="F457" s="177" t="s">
        <v>751</v>
      </c>
      <c r="G457" s="38"/>
      <c r="H457" s="38"/>
      <c r="I457" s="38"/>
      <c r="J457" s="61"/>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40"/>
      <c r="AT457" s="140"/>
      <c r="AU457" s="140"/>
      <c r="AV457" s="140"/>
      <c r="AW457" s="140"/>
      <c r="AX457" s="140"/>
      <c r="AY457" s="140"/>
      <c r="AZ457" s="140"/>
      <c r="BA457" s="140"/>
      <c r="BB457" s="140"/>
      <c r="BC457" s="140"/>
      <c r="BD457" s="140"/>
      <c r="BE457" s="140"/>
      <c r="BF457" s="140"/>
      <c r="BG457" s="140"/>
      <c r="BH457" s="140"/>
      <c r="BI457" s="140"/>
      <c r="BJ457" s="140"/>
      <c r="BK457" s="140"/>
      <c r="BL457" s="140"/>
      <c r="BM457" s="140"/>
      <c r="BN457" s="140"/>
      <c r="BO457" s="140"/>
      <c r="BP457" s="140"/>
      <c r="BQ457" s="140"/>
      <c r="BR457" s="140"/>
      <c r="BS457" s="140"/>
      <c r="BT457" s="140"/>
      <c r="BU457" s="140"/>
      <c r="BV457" s="140"/>
      <c r="BW457" s="140"/>
      <c r="BX457" s="140"/>
      <c r="BY457" s="140"/>
      <c r="BZ457" s="140"/>
      <c r="CA457" s="140"/>
      <c r="CB457" s="140"/>
      <c r="CC457" s="140"/>
      <c r="CD457" s="140"/>
      <c r="CE457" s="140"/>
      <c r="CF457" s="140"/>
      <c r="CG457" s="140"/>
      <c r="CH457" s="140"/>
      <c r="CI457" s="140"/>
      <c r="CJ457" s="140"/>
      <c r="CK457" s="140"/>
      <c r="CL457" s="140"/>
      <c r="CM457" s="140"/>
      <c r="CN457" s="140"/>
      <c r="CO457" s="140"/>
      <c r="CP457" s="140"/>
      <c r="CQ457" s="140"/>
      <c r="CR457" s="140"/>
      <c r="CS457" s="140"/>
      <c r="CT457" s="140"/>
      <c r="CU457" s="140"/>
      <c r="CV457" s="140"/>
      <c r="CW457" s="140"/>
      <c r="CX457" s="140"/>
      <c r="CY457" s="140"/>
      <c r="CZ457" s="140"/>
      <c r="DA457" s="140"/>
      <c r="DB457" s="140"/>
      <c r="DC457" s="140"/>
      <c r="DD457" s="140"/>
      <c r="DE457" s="140"/>
      <c r="DF457" s="140"/>
      <c r="DG457" s="140"/>
      <c r="DH457" s="140"/>
      <c r="DI457" s="140"/>
      <c r="DJ457" s="140"/>
      <c r="DK457" s="140"/>
      <c r="DL457" s="140"/>
      <c r="DM457" s="140"/>
      <c r="DN457" s="140"/>
      <c r="DO457" s="140"/>
      <c r="DP457" s="140"/>
      <c r="DQ457" s="140"/>
      <c r="DR457" s="140"/>
      <c r="DS457" s="140"/>
      <c r="DT457" s="140"/>
      <c r="DU457" s="140"/>
      <c r="DV457" s="140"/>
      <c r="DW457" s="140"/>
      <c r="DX457" s="140"/>
      <c r="DY457" s="140"/>
      <c r="DZ457" s="140"/>
      <c r="EA457" s="140"/>
      <c r="EB457" s="140"/>
      <c r="EC457" s="140"/>
      <c r="ED457" s="140"/>
      <c r="EE457" s="140"/>
      <c r="EF457" s="140"/>
      <c r="EG457" s="140"/>
      <c r="EH457" s="140"/>
      <c r="EI457" s="140"/>
      <c r="EJ457" s="140"/>
      <c r="EK457" s="140"/>
      <c r="EL457" s="140"/>
      <c r="EM457" s="140"/>
      <c r="EN457" s="140"/>
      <c r="EO457" s="140"/>
      <c r="EP457" s="140"/>
      <c r="EQ457" s="140"/>
      <c r="ER457" s="140"/>
      <c r="ES457" s="140"/>
      <c r="ET457" s="140"/>
      <c r="EU457" s="140"/>
      <c r="EV457" s="140"/>
      <c r="EW457" s="140"/>
      <c r="EX457" s="140"/>
      <c r="EY457" s="140"/>
      <c r="EZ457" s="140"/>
      <c r="FA457" s="140"/>
      <c r="FB457" s="140"/>
      <c r="FC457" s="140"/>
      <c r="FD457" s="140"/>
      <c r="FE457" s="140"/>
      <c r="FF457" s="140"/>
      <c r="FG457" s="140"/>
      <c r="FH457" s="140"/>
      <c r="FI457" s="140"/>
      <c r="FJ457" s="140"/>
      <c r="FK457" s="140"/>
      <c r="FL457" s="140"/>
      <c r="FM457" s="140"/>
      <c r="FN457" s="140"/>
      <c r="FO457" s="140"/>
      <c r="FP457" s="140"/>
      <c r="FQ457" s="140"/>
      <c r="FR457" s="140"/>
      <c r="FS457" s="140"/>
      <c r="FT457" s="140"/>
      <c r="FU457" s="140"/>
      <c r="FV457" s="140"/>
      <c r="FW457" s="140"/>
      <c r="FX457" s="140"/>
      <c r="FY457" s="140"/>
      <c r="FZ457" s="140"/>
      <c r="GA457" s="140"/>
      <c r="GB457" s="140"/>
      <c r="GC457" s="140"/>
      <c r="GD457" s="140"/>
      <c r="GE457" s="140"/>
      <c r="GF457" s="140"/>
      <c r="GG457" s="140"/>
      <c r="GH457" s="140"/>
      <c r="GI457" s="140"/>
      <c r="GJ457" s="140"/>
      <c r="GK457" s="140"/>
      <c r="GL457" s="140"/>
      <c r="GM457" s="140"/>
      <c r="GN457" s="140"/>
      <c r="GO457" s="140"/>
      <c r="GP457" s="140"/>
      <c r="GQ457" s="140"/>
      <c r="GR457" s="140"/>
      <c r="GS457" s="140"/>
      <c r="GT457" s="140"/>
      <c r="GU457" s="140"/>
      <c r="GV457" s="140"/>
      <c r="GW457" s="140"/>
      <c r="GX457" s="140"/>
      <c r="GY457" s="140"/>
      <c r="GZ457" s="140"/>
      <c r="HA457" s="140"/>
      <c r="HB457" s="140"/>
      <c r="HC457" s="140"/>
      <c r="HD457" s="140"/>
      <c r="HE457" s="140"/>
      <c r="HF457" s="140"/>
      <c r="HG457" s="140"/>
      <c r="HH457" s="140"/>
      <c r="HI457" s="140"/>
      <c r="HJ457" s="140"/>
      <c r="HK457" s="140"/>
      <c r="HL457" s="140"/>
      <c r="HM457" s="140"/>
      <c r="HN457" s="140"/>
      <c r="HO457" s="140"/>
      <c r="HP457" s="140"/>
      <c r="HQ457" s="140"/>
      <c r="HR457" s="140"/>
      <c r="HS457" s="140"/>
      <c r="HT457" s="140"/>
      <c r="HU457" s="140"/>
      <c r="HV457" s="140"/>
      <c r="HW457" s="140"/>
      <c r="HX457" s="140"/>
      <c r="HY457" s="140"/>
      <c r="HZ457" s="140"/>
      <c r="IA457" s="140"/>
      <c r="IB457" s="140"/>
      <c r="IC457" s="140"/>
      <c r="ID457" s="140"/>
      <c r="IE457" s="140"/>
      <c r="IF457" s="140"/>
      <c r="IG457" s="140"/>
      <c r="IH457" s="140"/>
      <c r="II457" s="140"/>
      <c r="IJ457" s="140"/>
      <c r="IK457" s="140"/>
      <c r="IL457" s="140"/>
      <c r="IM457" s="140"/>
      <c r="IN457" s="140"/>
      <c r="IO457" s="140"/>
      <c r="IP457" s="140"/>
      <c r="IQ457" s="140"/>
      <c r="IR457" s="140"/>
      <c r="IS457" s="140"/>
      <c r="IT457" s="140"/>
      <c r="IU457" s="140"/>
      <c r="IV457" s="140"/>
    </row>
    <row r="458" spans="1:256" s="87" customFormat="1">
      <c r="A458" s="58"/>
      <c r="B458" s="183">
        <v>2</v>
      </c>
      <c r="C458" s="183"/>
      <c r="D458" s="184"/>
      <c r="E458" s="184"/>
      <c r="F458" s="62">
        <f>B458</f>
        <v>2</v>
      </c>
      <c r="G458" s="38"/>
      <c r="H458" s="44"/>
      <c r="I458" s="44"/>
      <c r="J458" s="45"/>
      <c r="K458" s="139"/>
      <c r="L458" s="140"/>
      <c r="M458" s="141"/>
      <c r="N458" s="142"/>
      <c r="O458" s="140"/>
      <c r="P458" s="140"/>
      <c r="Q458" s="140"/>
      <c r="R458" s="140"/>
    </row>
    <row r="459" spans="1:256" s="87" customFormat="1">
      <c r="A459" s="252" t="s">
        <v>3</v>
      </c>
      <c r="B459" s="253"/>
      <c r="C459" s="253"/>
      <c r="D459" s="253"/>
      <c r="E459" s="254"/>
      <c r="F459" s="42">
        <f>F458</f>
        <v>2</v>
      </c>
      <c r="G459" s="43" t="s">
        <v>0</v>
      </c>
      <c r="H459" s="44"/>
      <c r="I459" s="44"/>
      <c r="J459" s="45"/>
      <c r="K459" s="139"/>
      <c r="L459" s="140"/>
      <c r="M459" s="141"/>
      <c r="N459" s="142"/>
      <c r="O459" s="140"/>
      <c r="P459" s="140"/>
      <c r="Q459" s="140"/>
      <c r="R459" s="140"/>
    </row>
    <row r="460" spans="1:256" s="87" customFormat="1">
      <c r="A460" s="47"/>
      <c r="B460" s="48"/>
      <c r="C460" s="48"/>
      <c r="D460" s="36"/>
      <c r="E460" s="36"/>
      <c r="F460" s="36"/>
      <c r="G460" s="37"/>
      <c r="H460" s="37"/>
      <c r="I460" s="37"/>
      <c r="J460" s="46"/>
      <c r="N460" s="143"/>
    </row>
    <row r="461" spans="1:256" s="87" customFormat="1" ht="33.75" customHeight="1">
      <c r="A461" s="40" t="str">
        <f>'Orçamento Sintético'!A66</f>
        <v xml:space="preserve"> 2.7.4 </v>
      </c>
      <c r="B461" s="40" t="str">
        <f>'Orçamento Sintético'!B66</f>
        <v xml:space="preserve"> 86877 </v>
      </c>
      <c r="C461" s="40" t="str">
        <f>'Orçamento Sintético'!C66</f>
        <v>SINAPI</v>
      </c>
      <c r="D461" s="249" t="str">
        <f>'Orçamento Sintético'!D66</f>
        <v>VÁLVULA EM METAL CROMADO 1.1/2 X 1.1/2 PARA TANQUE OU LAVATÓRIO, COM OU SEM LADRÃO - FORNECIMENTO E INSTALAÇÃO. AF_01/2020</v>
      </c>
      <c r="E461" s="250"/>
      <c r="F461" s="250"/>
      <c r="G461" s="250"/>
      <c r="H461" s="250"/>
      <c r="I461" s="251"/>
      <c r="J461" s="61"/>
      <c r="K461" s="139"/>
      <c r="L461" s="140"/>
      <c r="M461" s="141"/>
      <c r="N461" s="142"/>
      <c r="O461" s="140"/>
      <c r="P461" s="140"/>
      <c r="Q461" s="140"/>
      <c r="R461" s="140"/>
    </row>
    <row r="462" spans="1:256" s="87" customFormat="1">
      <c r="A462" s="58" t="s">
        <v>4</v>
      </c>
      <c r="B462" s="158" t="s">
        <v>5</v>
      </c>
      <c r="C462" s="158"/>
      <c r="D462" s="179"/>
      <c r="E462" s="179"/>
      <c r="F462" s="177" t="s">
        <v>751</v>
      </c>
      <c r="G462" s="38"/>
      <c r="H462" s="38"/>
      <c r="I462" s="38"/>
      <c r="J462" s="61"/>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0"/>
      <c r="AL462" s="140"/>
      <c r="AM462" s="140"/>
      <c r="AN462" s="140"/>
      <c r="AO462" s="140"/>
      <c r="AP462" s="140"/>
      <c r="AQ462" s="140"/>
      <c r="AR462" s="140"/>
      <c r="AS462" s="140"/>
      <c r="AT462" s="140"/>
      <c r="AU462" s="140"/>
      <c r="AV462" s="140"/>
      <c r="AW462" s="140"/>
      <c r="AX462" s="140"/>
      <c r="AY462" s="140"/>
      <c r="AZ462" s="140"/>
      <c r="BA462" s="140"/>
      <c r="BB462" s="140"/>
      <c r="BC462" s="140"/>
      <c r="BD462" s="140"/>
      <c r="BE462" s="140"/>
      <c r="BF462" s="140"/>
      <c r="BG462" s="140"/>
      <c r="BH462" s="140"/>
      <c r="BI462" s="140"/>
      <c r="BJ462" s="140"/>
      <c r="BK462" s="140"/>
      <c r="BL462" s="140"/>
      <c r="BM462" s="140"/>
      <c r="BN462" s="140"/>
      <c r="BO462" s="140"/>
      <c r="BP462" s="140"/>
      <c r="BQ462" s="140"/>
      <c r="BR462" s="140"/>
      <c r="BS462" s="140"/>
      <c r="BT462" s="140"/>
      <c r="BU462" s="140"/>
      <c r="BV462" s="140"/>
      <c r="BW462" s="140"/>
      <c r="BX462" s="140"/>
      <c r="BY462" s="140"/>
      <c r="BZ462" s="140"/>
      <c r="CA462" s="140"/>
      <c r="CB462" s="140"/>
      <c r="CC462" s="140"/>
      <c r="CD462" s="140"/>
      <c r="CE462" s="140"/>
      <c r="CF462" s="140"/>
      <c r="CG462" s="140"/>
      <c r="CH462" s="140"/>
      <c r="CI462" s="140"/>
      <c r="CJ462" s="140"/>
      <c r="CK462" s="140"/>
      <c r="CL462" s="140"/>
      <c r="CM462" s="140"/>
      <c r="CN462" s="140"/>
      <c r="CO462" s="140"/>
      <c r="CP462" s="140"/>
      <c r="CQ462" s="140"/>
      <c r="CR462" s="140"/>
      <c r="CS462" s="140"/>
      <c r="CT462" s="140"/>
      <c r="CU462" s="140"/>
      <c r="CV462" s="140"/>
      <c r="CW462" s="140"/>
      <c r="CX462" s="140"/>
      <c r="CY462" s="140"/>
      <c r="CZ462" s="140"/>
      <c r="DA462" s="140"/>
      <c r="DB462" s="140"/>
      <c r="DC462" s="140"/>
      <c r="DD462" s="140"/>
      <c r="DE462" s="140"/>
      <c r="DF462" s="140"/>
      <c r="DG462" s="140"/>
      <c r="DH462" s="140"/>
      <c r="DI462" s="140"/>
      <c r="DJ462" s="140"/>
      <c r="DK462" s="140"/>
      <c r="DL462" s="140"/>
      <c r="DM462" s="140"/>
      <c r="DN462" s="140"/>
      <c r="DO462" s="140"/>
      <c r="DP462" s="140"/>
      <c r="DQ462" s="140"/>
      <c r="DR462" s="140"/>
      <c r="DS462" s="140"/>
      <c r="DT462" s="140"/>
      <c r="DU462" s="140"/>
      <c r="DV462" s="140"/>
      <c r="DW462" s="140"/>
      <c r="DX462" s="140"/>
      <c r="DY462" s="140"/>
      <c r="DZ462" s="140"/>
      <c r="EA462" s="140"/>
      <c r="EB462" s="140"/>
      <c r="EC462" s="140"/>
      <c r="ED462" s="140"/>
      <c r="EE462" s="140"/>
      <c r="EF462" s="140"/>
      <c r="EG462" s="140"/>
      <c r="EH462" s="140"/>
      <c r="EI462" s="140"/>
      <c r="EJ462" s="140"/>
      <c r="EK462" s="140"/>
      <c r="EL462" s="140"/>
      <c r="EM462" s="140"/>
      <c r="EN462" s="140"/>
      <c r="EO462" s="140"/>
      <c r="EP462" s="140"/>
      <c r="EQ462" s="140"/>
      <c r="ER462" s="140"/>
      <c r="ES462" s="140"/>
      <c r="ET462" s="140"/>
      <c r="EU462" s="140"/>
      <c r="EV462" s="140"/>
      <c r="EW462" s="140"/>
      <c r="EX462" s="140"/>
      <c r="EY462" s="140"/>
      <c r="EZ462" s="140"/>
      <c r="FA462" s="140"/>
      <c r="FB462" s="140"/>
      <c r="FC462" s="140"/>
      <c r="FD462" s="140"/>
      <c r="FE462" s="140"/>
      <c r="FF462" s="140"/>
      <c r="FG462" s="140"/>
      <c r="FH462" s="140"/>
      <c r="FI462" s="140"/>
      <c r="FJ462" s="140"/>
      <c r="FK462" s="140"/>
      <c r="FL462" s="140"/>
      <c r="FM462" s="140"/>
      <c r="FN462" s="140"/>
      <c r="FO462" s="140"/>
      <c r="FP462" s="140"/>
      <c r="FQ462" s="140"/>
      <c r="FR462" s="140"/>
      <c r="FS462" s="140"/>
      <c r="FT462" s="140"/>
      <c r="FU462" s="140"/>
      <c r="FV462" s="140"/>
      <c r="FW462" s="140"/>
      <c r="FX462" s="140"/>
      <c r="FY462" s="140"/>
      <c r="FZ462" s="140"/>
      <c r="GA462" s="140"/>
      <c r="GB462" s="140"/>
      <c r="GC462" s="140"/>
      <c r="GD462" s="140"/>
      <c r="GE462" s="140"/>
      <c r="GF462" s="140"/>
      <c r="GG462" s="140"/>
      <c r="GH462" s="140"/>
      <c r="GI462" s="140"/>
      <c r="GJ462" s="140"/>
      <c r="GK462" s="140"/>
      <c r="GL462" s="140"/>
      <c r="GM462" s="140"/>
      <c r="GN462" s="140"/>
      <c r="GO462" s="140"/>
      <c r="GP462" s="140"/>
      <c r="GQ462" s="140"/>
      <c r="GR462" s="140"/>
      <c r="GS462" s="140"/>
      <c r="GT462" s="140"/>
      <c r="GU462" s="140"/>
      <c r="GV462" s="140"/>
      <c r="GW462" s="140"/>
      <c r="GX462" s="140"/>
      <c r="GY462" s="140"/>
      <c r="GZ462" s="140"/>
      <c r="HA462" s="140"/>
      <c r="HB462" s="140"/>
      <c r="HC462" s="140"/>
      <c r="HD462" s="140"/>
      <c r="HE462" s="140"/>
      <c r="HF462" s="140"/>
      <c r="HG462" s="140"/>
      <c r="HH462" s="140"/>
      <c r="HI462" s="140"/>
      <c r="HJ462" s="140"/>
      <c r="HK462" s="140"/>
      <c r="HL462" s="140"/>
      <c r="HM462" s="140"/>
      <c r="HN462" s="140"/>
      <c r="HO462" s="140"/>
      <c r="HP462" s="140"/>
      <c r="HQ462" s="140"/>
      <c r="HR462" s="140"/>
      <c r="HS462" s="140"/>
      <c r="HT462" s="140"/>
      <c r="HU462" s="140"/>
      <c r="HV462" s="140"/>
      <c r="HW462" s="140"/>
      <c r="HX462" s="140"/>
      <c r="HY462" s="140"/>
      <c r="HZ462" s="140"/>
      <c r="IA462" s="140"/>
      <c r="IB462" s="140"/>
      <c r="IC462" s="140"/>
      <c r="ID462" s="140"/>
      <c r="IE462" s="140"/>
      <c r="IF462" s="140"/>
      <c r="IG462" s="140"/>
      <c r="IH462" s="140"/>
      <c r="II462" s="140"/>
      <c r="IJ462" s="140"/>
      <c r="IK462" s="140"/>
      <c r="IL462" s="140"/>
      <c r="IM462" s="140"/>
      <c r="IN462" s="140"/>
      <c r="IO462" s="140"/>
      <c r="IP462" s="140"/>
      <c r="IQ462" s="140"/>
      <c r="IR462" s="140"/>
      <c r="IS462" s="140"/>
      <c r="IT462" s="140"/>
      <c r="IU462" s="140"/>
      <c r="IV462" s="140"/>
    </row>
    <row r="463" spans="1:256" s="87" customFormat="1">
      <c r="A463" s="58"/>
      <c r="B463" s="183">
        <v>1</v>
      </c>
      <c r="C463" s="183"/>
      <c r="D463" s="184"/>
      <c r="E463" s="184"/>
      <c r="F463" s="62">
        <f>B463</f>
        <v>1</v>
      </c>
      <c r="G463" s="38"/>
      <c r="H463" s="44"/>
      <c r="I463" s="44"/>
      <c r="J463" s="45"/>
      <c r="K463" s="139"/>
      <c r="L463" s="140"/>
      <c r="M463" s="141"/>
      <c r="N463" s="142"/>
      <c r="O463" s="140"/>
      <c r="P463" s="140"/>
      <c r="Q463" s="140"/>
      <c r="R463" s="140"/>
    </row>
    <row r="464" spans="1:256" s="87" customFormat="1">
      <c r="A464" s="252" t="s">
        <v>3</v>
      </c>
      <c r="B464" s="253"/>
      <c r="C464" s="253"/>
      <c r="D464" s="253"/>
      <c r="E464" s="254"/>
      <c r="F464" s="42">
        <f>F463</f>
        <v>1</v>
      </c>
      <c r="G464" s="43" t="s">
        <v>0</v>
      </c>
      <c r="H464" s="44"/>
      <c r="I464" s="44"/>
      <c r="J464" s="45"/>
      <c r="K464" s="139"/>
      <c r="L464" s="140"/>
      <c r="M464" s="141"/>
      <c r="N464" s="142"/>
      <c r="O464" s="140"/>
      <c r="P464" s="140"/>
      <c r="Q464" s="140"/>
      <c r="R464" s="140"/>
    </row>
    <row r="465" spans="1:256" s="87" customFormat="1">
      <c r="A465" s="47"/>
      <c r="B465" s="48"/>
      <c r="C465" s="48"/>
      <c r="D465" s="36"/>
      <c r="E465" s="36"/>
      <c r="F465" s="36"/>
      <c r="G465" s="37"/>
      <c r="H465" s="37"/>
      <c r="I465" s="37"/>
      <c r="J465" s="46"/>
      <c r="N465" s="143"/>
    </row>
    <row r="466" spans="1:256" s="87" customFormat="1" ht="19.5" customHeight="1">
      <c r="A466" s="40" t="str">
        <f>'Orçamento Sintético'!A67</f>
        <v xml:space="preserve"> 2.7.5 </v>
      </c>
      <c r="B466" s="40" t="str">
        <f>'Orçamento Sintético'!B67</f>
        <v xml:space="preserve"> 86883 </v>
      </c>
      <c r="C466" s="40" t="str">
        <f>'Orçamento Sintético'!C67</f>
        <v>SINAPI</v>
      </c>
      <c r="D466" s="249" t="str">
        <f>'Orçamento Sintético'!D67</f>
        <v>SIFÃO DO TIPO FLEXÍVEL EM PVC 1  X 1.1/2  - FORNECIMENTO E INSTALAÇÃO. AF_01/2020</v>
      </c>
      <c r="E466" s="250"/>
      <c r="F466" s="250"/>
      <c r="G466" s="250"/>
      <c r="H466" s="250"/>
      <c r="I466" s="251"/>
      <c r="J466" s="61"/>
      <c r="K466" s="139"/>
      <c r="L466" s="140"/>
      <c r="M466" s="141"/>
      <c r="N466" s="142"/>
      <c r="O466" s="140"/>
      <c r="P466" s="140"/>
      <c r="Q466" s="140"/>
      <c r="R466" s="140"/>
    </row>
    <row r="467" spans="1:256" s="87" customFormat="1" ht="19.5" customHeight="1">
      <c r="A467" s="58" t="s">
        <v>4</v>
      </c>
      <c r="B467" s="158" t="s">
        <v>5</v>
      </c>
      <c r="C467" s="158"/>
      <c r="D467" s="179"/>
      <c r="E467" s="179"/>
      <c r="F467" s="177" t="s">
        <v>751</v>
      </c>
      <c r="G467" s="38"/>
      <c r="H467" s="38"/>
      <c r="I467" s="38"/>
      <c r="J467" s="61"/>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0"/>
      <c r="AL467" s="140"/>
      <c r="AM467" s="140"/>
      <c r="AN467" s="140"/>
      <c r="AO467" s="140"/>
      <c r="AP467" s="140"/>
      <c r="AQ467" s="140"/>
      <c r="AR467" s="140"/>
      <c r="AS467" s="140"/>
      <c r="AT467" s="140"/>
      <c r="AU467" s="140"/>
      <c r="AV467" s="140"/>
      <c r="AW467" s="140"/>
      <c r="AX467" s="140"/>
      <c r="AY467" s="140"/>
      <c r="AZ467" s="140"/>
      <c r="BA467" s="140"/>
      <c r="BB467" s="140"/>
      <c r="BC467" s="140"/>
      <c r="BD467" s="140"/>
      <c r="BE467" s="140"/>
      <c r="BF467" s="140"/>
      <c r="BG467" s="140"/>
      <c r="BH467" s="140"/>
      <c r="BI467" s="140"/>
      <c r="BJ467" s="140"/>
      <c r="BK467" s="140"/>
      <c r="BL467" s="140"/>
      <c r="BM467" s="140"/>
      <c r="BN467" s="140"/>
      <c r="BO467" s="140"/>
      <c r="BP467" s="140"/>
      <c r="BQ467" s="140"/>
      <c r="BR467" s="140"/>
      <c r="BS467" s="140"/>
      <c r="BT467" s="140"/>
      <c r="BU467" s="140"/>
      <c r="BV467" s="140"/>
      <c r="BW467" s="140"/>
      <c r="BX467" s="140"/>
      <c r="BY467" s="140"/>
      <c r="BZ467" s="140"/>
      <c r="CA467" s="140"/>
      <c r="CB467" s="140"/>
      <c r="CC467" s="140"/>
      <c r="CD467" s="140"/>
      <c r="CE467" s="140"/>
      <c r="CF467" s="140"/>
      <c r="CG467" s="140"/>
      <c r="CH467" s="140"/>
      <c r="CI467" s="140"/>
      <c r="CJ467" s="140"/>
      <c r="CK467" s="140"/>
      <c r="CL467" s="140"/>
      <c r="CM467" s="140"/>
      <c r="CN467" s="140"/>
      <c r="CO467" s="140"/>
      <c r="CP467" s="140"/>
      <c r="CQ467" s="140"/>
      <c r="CR467" s="140"/>
      <c r="CS467" s="140"/>
      <c r="CT467" s="140"/>
      <c r="CU467" s="140"/>
      <c r="CV467" s="140"/>
      <c r="CW467" s="140"/>
      <c r="CX467" s="140"/>
      <c r="CY467" s="140"/>
      <c r="CZ467" s="140"/>
      <c r="DA467" s="140"/>
      <c r="DB467" s="140"/>
      <c r="DC467" s="140"/>
      <c r="DD467" s="140"/>
      <c r="DE467" s="140"/>
      <c r="DF467" s="140"/>
      <c r="DG467" s="140"/>
      <c r="DH467" s="140"/>
      <c r="DI467" s="140"/>
      <c r="DJ467" s="140"/>
      <c r="DK467" s="140"/>
      <c r="DL467" s="140"/>
      <c r="DM467" s="140"/>
      <c r="DN467" s="140"/>
      <c r="DO467" s="140"/>
      <c r="DP467" s="140"/>
      <c r="DQ467" s="140"/>
      <c r="DR467" s="140"/>
      <c r="DS467" s="140"/>
      <c r="DT467" s="140"/>
      <c r="DU467" s="140"/>
      <c r="DV467" s="140"/>
      <c r="DW467" s="140"/>
      <c r="DX467" s="140"/>
      <c r="DY467" s="140"/>
      <c r="DZ467" s="140"/>
      <c r="EA467" s="140"/>
      <c r="EB467" s="140"/>
      <c r="EC467" s="140"/>
      <c r="ED467" s="140"/>
      <c r="EE467" s="140"/>
      <c r="EF467" s="140"/>
      <c r="EG467" s="140"/>
      <c r="EH467" s="140"/>
      <c r="EI467" s="140"/>
      <c r="EJ467" s="140"/>
      <c r="EK467" s="140"/>
      <c r="EL467" s="140"/>
      <c r="EM467" s="140"/>
      <c r="EN467" s="140"/>
      <c r="EO467" s="140"/>
      <c r="EP467" s="140"/>
      <c r="EQ467" s="140"/>
      <c r="ER467" s="140"/>
      <c r="ES467" s="140"/>
      <c r="ET467" s="140"/>
      <c r="EU467" s="140"/>
      <c r="EV467" s="140"/>
      <c r="EW467" s="140"/>
      <c r="EX467" s="140"/>
      <c r="EY467" s="140"/>
      <c r="EZ467" s="140"/>
      <c r="FA467" s="140"/>
      <c r="FB467" s="140"/>
      <c r="FC467" s="140"/>
      <c r="FD467" s="140"/>
      <c r="FE467" s="140"/>
      <c r="FF467" s="140"/>
      <c r="FG467" s="140"/>
      <c r="FH467" s="140"/>
      <c r="FI467" s="140"/>
      <c r="FJ467" s="140"/>
      <c r="FK467" s="140"/>
      <c r="FL467" s="140"/>
      <c r="FM467" s="140"/>
      <c r="FN467" s="140"/>
      <c r="FO467" s="140"/>
      <c r="FP467" s="140"/>
      <c r="FQ467" s="140"/>
      <c r="FR467" s="140"/>
      <c r="FS467" s="140"/>
      <c r="FT467" s="140"/>
      <c r="FU467" s="140"/>
      <c r="FV467" s="140"/>
      <c r="FW467" s="140"/>
      <c r="FX467" s="140"/>
      <c r="FY467" s="140"/>
      <c r="FZ467" s="140"/>
      <c r="GA467" s="140"/>
      <c r="GB467" s="140"/>
      <c r="GC467" s="140"/>
      <c r="GD467" s="140"/>
      <c r="GE467" s="140"/>
      <c r="GF467" s="140"/>
      <c r="GG467" s="140"/>
      <c r="GH467" s="140"/>
      <c r="GI467" s="140"/>
      <c r="GJ467" s="140"/>
      <c r="GK467" s="140"/>
      <c r="GL467" s="140"/>
      <c r="GM467" s="140"/>
      <c r="GN467" s="140"/>
      <c r="GO467" s="140"/>
      <c r="GP467" s="140"/>
      <c r="GQ467" s="140"/>
      <c r="GR467" s="140"/>
      <c r="GS467" s="140"/>
      <c r="GT467" s="140"/>
      <c r="GU467" s="140"/>
      <c r="GV467" s="140"/>
      <c r="GW467" s="140"/>
      <c r="GX467" s="140"/>
      <c r="GY467" s="140"/>
      <c r="GZ467" s="140"/>
      <c r="HA467" s="140"/>
      <c r="HB467" s="140"/>
      <c r="HC467" s="140"/>
      <c r="HD467" s="140"/>
      <c r="HE467" s="140"/>
      <c r="HF467" s="140"/>
      <c r="HG467" s="140"/>
      <c r="HH467" s="140"/>
      <c r="HI467" s="140"/>
      <c r="HJ467" s="140"/>
      <c r="HK467" s="140"/>
      <c r="HL467" s="140"/>
      <c r="HM467" s="140"/>
      <c r="HN467" s="140"/>
      <c r="HO467" s="140"/>
      <c r="HP467" s="140"/>
      <c r="HQ467" s="140"/>
      <c r="HR467" s="140"/>
      <c r="HS467" s="140"/>
      <c r="HT467" s="140"/>
      <c r="HU467" s="140"/>
      <c r="HV467" s="140"/>
      <c r="HW467" s="140"/>
      <c r="HX467" s="140"/>
      <c r="HY467" s="140"/>
      <c r="HZ467" s="140"/>
      <c r="IA467" s="140"/>
      <c r="IB467" s="140"/>
      <c r="IC467" s="140"/>
      <c r="ID467" s="140"/>
      <c r="IE467" s="140"/>
      <c r="IF467" s="140"/>
      <c r="IG467" s="140"/>
      <c r="IH467" s="140"/>
      <c r="II467" s="140"/>
      <c r="IJ467" s="140"/>
      <c r="IK467" s="140"/>
      <c r="IL467" s="140"/>
      <c r="IM467" s="140"/>
      <c r="IN467" s="140"/>
      <c r="IO467" s="140"/>
      <c r="IP467" s="140"/>
      <c r="IQ467" s="140"/>
      <c r="IR467" s="140"/>
      <c r="IS467" s="140"/>
      <c r="IT467" s="140"/>
      <c r="IU467" s="140"/>
      <c r="IV467" s="140"/>
    </row>
    <row r="468" spans="1:256" s="87" customFormat="1" ht="19.5" customHeight="1">
      <c r="A468" s="58" t="s">
        <v>760</v>
      </c>
      <c r="B468" s="183">
        <v>1</v>
      </c>
      <c r="C468" s="183"/>
      <c r="D468" s="184"/>
      <c r="E468" s="184"/>
      <c r="F468" s="62">
        <f>B468</f>
        <v>1</v>
      </c>
      <c r="G468" s="38"/>
      <c r="H468" s="44"/>
      <c r="I468" s="44"/>
      <c r="J468" s="45"/>
      <c r="K468" s="139"/>
      <c r="L468" s="140"/>
      <c r="M468" s="141"/>
      <c r="N468" s="142"/>
      <c r="O468" s="140"/>
      <c r="P468" s="140"/>
      <c r="Q468" s="140"/>
      <c r="R468" s="140"/>
    </row>
    <row r="469" spans="1:256" s="87" customFormat="1" ht="19.5" customHeight="1">
      <c r="A469" s="252" t="s">
        <v>3</v>
      </c>
      <c r="B469" s="253"/>
      <c r="C469" s="253"/>
      <c r="D469" s="253"/>
      <c r="E469" s="254"/>
      <c r="F469" s="42">
        <f>F468</f>
        <v>1</v>
      </c>
      <c r="G469" s="43" t="s">
        <v>0</v>
      </c>
      <c r="H469" s="44"/>
      <c r="I469" s="44"/>
      <c r="J469" s="45"/>
      <c r="K469" s="139"/>
      <c r="L469" s="140"/>
      <c r="M469" s="141"/>
      <c r="N469" s="142"/>
      <c r="O469" s="140"/>
      <c r="P469" s="140"/>
      <c r="Q469" s="140"/>
      <c r="R469" s="140"/>
    </row>
    <row r="470" spans="1:256" s="87" customFormat="1" ht="19.5" customHeight="1">
      <c r="A470" s="47"/>
      <c r="B470" s="48"/>
      <c r="C470" s="48"/>
      <c r="D470" s="36"/>
      <c r="E470" s="36"/>
      <c r="F470" s="36"/>
      <c r="G470" s="37"/>
      <c r="H470" s="37"/>
      <c r="I470" s="37"/>
      <c r="J470" s="46"/>
      <c r="N470" s="143"/>
    </row>
    <row r="471" spans="1:256" s="87" customFormat="1" ht="29.25" customHeight="1">
      <c r="A471" s="40" t="str">
        <f>'Orçamento Sintético'!A68</f>
        <v xml:space="preserve"> 2.7.6 </v>
      </c>
      <c r="B471" s="40" t="str">
        <f>'Orçamento Sintético'!B68</f>
        <v xml:space="preserve"> 86906 </v>
      </c>
      <c r="C471" s="40" t="str">
        <f>'Orçamento Sintético'!C68</f>
        <v>SINAPI</v>
      </c>
      <c r="D471" s="249" t="str">
        <f>'Orçamento Sintético'!D68</f>
        <v>TORNEIRA CROMADA DE MESA, 1/2 OU 3/4, PARA LAVATÓRIO, PADRÃO POPULAR - FORNECIMENTO E INSTALAÇÃO. AF_01/2020</v>
      </c>
      <c r="E471" s="250"/>
      <c r="F471" s="250"/>
      <c r="G471" s="250"/>
      <c r="H471" s="250"/>
      <c r="I471" s="251"/>
      <c r="J471" s="61"/>
      <c r="K471" s="139"/>
      <c r="L471" s="140"/>
      <c r="M471" s="141"/>
      <c r="N471" s="142"/>
      <c r="O471" s="140"/>
      <c r="P471" s="140"/>
      <c r="Q471" s="140"/>
      <c r="R471" s="140"/>
    </row>
    <row r="472" spans="1:256" s="87" customFormat="1">
      <c r="A472" s="58" t="s">
        <v>4</v>
      </c>
      <c r="B472" s="158" t="s">
        <v>5</v>
      </c>
      <c r="C472" s="158"/>
      <c r="D472" s="179"/>
      <c r="E472" s="179"/>
      <c r="F472" s="177" t="s">
        <v>751</v>
      </c>
      <c r="G472" s="38"/>
      <c r="H472" s="38"/>
      <c r="I472" s="38"/>
      <c r="J472" s="61"/>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0"/>
      <c r="AL472" s="140"/>
      <c r="AM472" s="140"/>
      <c r="AN472" s="140"/>
      <c r="AO472" s="140"/>
      <c r="AP472" s="140"/>
      <c r="AQ472" s="140"/>
      <c r="AR472" s="140"/>
      <c r="AS472" s="140"/>
      <c r="AT472" s="140"/>
      <c r="AU472" s="140"/>
      <c r="AV472" s="140"/>
      <c r="AW472" s="140"/>
      <c r="AX472" s="140"/>
      <c r="AY472" s="140"/>
      <c r="AZ472" s="140"/>
      <c r="BA472" s="140"/>
      <c r="BB472" s="140"/>
      <c r="BC472" s="140"/>
      <c r="BD472" s="140"/>
      <c r="BE472" s="140"/>
      <c r="BF472" s="140"/>
      <c r="BG472" s="140"/>
      <c r="BH472" s="140"/>
      <c r="BI472" s="140"/>
      <c r="BJ472" s="140"/>
      <c r="BK472" s="140"/>
      <c r="BL472" s="140"/>
      <c r="BM472" s="140"/>
      <c r="BN472" s="140"/>
      <c r="BO472" s="140"/>
      <c r="BP472" s="140"/>
      <c r="BQ472" s="140"/>
      <c r="BR472" s="140"/>
      <c r="BS472" s="140"/>
      <c r="BT472" s="140"/>
      <c r="BU472" s="140"/>
      <c r="BV472" s="140"/>
      <c r="BW472" s="140"/>
      <c r="BX472" s="140"/>
      <c r="BY472" s="140"/>
      <c r="BZ472" s="140"/>
      <c r="CA472" s="140"/>
      <c r="CB472" s="140"/>
      <c r="CC472" s="140"/>
      <c r="CD472" s="140"/>
      <c r="CE472" s="140"/>
      <c r="CF472" s="140"/>
      <c r="CG472" s="140"/>
      <c r="CH472" s="140"/>
      <c r="CI472" s="140"/>
      <c r="CJ472" s="140"/>
      <c r="CK472" s="140"/>
      <c r="CL472" s="140"/>
      <c r="CM472" s="140"/>
      <c r="CN472" s="140"/>
      <c r="CO472" s="140"/>
      <c r="CP472" s="140"/>
      <c r="CQ472" s="140"/>
      <c r="CR472" s="140"/>
      <c r="CS472" s="140"/>
      <c r="CT472" s="140"/>
      <c r="CU472" s="140"/>
      <c r="CV472" s="140"/>
      <c r="CW472" s="140"/>
      <c r="CX472" s="140"/>
      <c r="CY472" s="140"/>
      <c r="CZ472" s="140"/>
      <c r="DA472" s="140"/>
      <c r="DB472" s="140"/>
      <c r="DC472" s="140"/>
      <c r="DD472" s="140"/>
      <c r="DE472" s="140"/>
      <c r="DF472" s="140"/>
      <c r="DG472" s="140"/>
      <c r="DH472" s="140"/>
      <c r="DI472" s="140"/>
      <c r="DJ472" s="140"/>
      <c r="DK472" s="140"/>
      <c r="DL472" s="140"/>
      <c r="DM472" s="140"/>
      <c r="DN472" s="140"/>
      <c r="DO472" s="140"/>
      <c r="DP472" s="140"/>
      <c r="DQ472" s="140"/>
      <c r="DR472" s="140"/>
      <c r="DS472" s="140"/>
      <c r="DT472" s="140"/>
      <c r="DU472" s="140"/>
      <c r="DV472" s="140"/>
      <c r="DW472" s="140"/>
      <c r="DX472" s="140"/>
      <c r="DY472" s="140"/>
      <c r="DZ472" s="140"/>
      <c r="EA472" s="140"/>
      <c r="EB472" s="140"/>
      <c r="EC472" s="140"/>
      <c r="ED472" s="140"/>
      <c r="EE472" s="140"/>
      <c r="EF472" s="140"/>
      <c r="EG472" s="140"/>
      <c r="EH472" s="140"/>
      <c r="EI472" s="140"/>
      <c r="EJ472" s="140"/>
      <c r="EK472" s="140"/>
      <c r="EL472" s="140"/>
      <c r="EM472" s="140"/>
      <c r="EN472" s="140"/>
      <c r="EO472" s="140"/>
      <c r="EP472" s="140"/>
      <c r="EQ472" s="140"/>
      <c r="ER472" s="140"/>
      <c r="ES472" s="140"/>
      <c r="ET472" s="140"/>
      <c r="EU472" s="140"/>
      <c r="EV472" s="140"/>
      <c r="EW472" s="140"/>
      <c r="EX472" s="140"/>
      <c r="EY472" s="140"/>
      <c r="EZ472" s="140"/>
      <c r="FA472" s="140"/>
      <c r="FB472" s="140"/>
      <c r="FC472" s="140"/>
      <c r="FD472" s="140"/>
      <c r="FE472" s="140"/>
      <c r="FF472" s="140"/>
      <c r="FG472" s="140"/>
      <c r="FH472" s="140"/>
      <c r="FI472" s="140"/>
      <c r="FJ472" s="140"/>
      <c r="FK472" s="140"/>
      <c r="FL472" s="140"/>
      <c r="FM472" s="140"/>
      <c r="FN472" s="140"/>
      <c r="FO472" s="140"/>
      <c r="FP472" s="140"/>
      <c r="FQ472" s="140"/>
      <c r="FR472" s="140"/>
      <c r="FS472" s="140"/>
      <c r="FT472" s="140"/>
      <c r="FU472" s="140"/>
      <c r="FV472" s="140"/>
      <c r="FW472" s="140"/>
      <c r="FX472" s="140"/>
      <c r="FY472" s="140"/>
      <c r="FZ472" s="140"/>
      <c r="GA472" s="140"/>
      <c r="GB472" s="140"/>
      <c r="GC472" s="140"/>
      <c r="GD472" s="140"/>
      <c r="GE472" s="140"/>
      <c r="GF472" s="140"/>
      <c r="GG472" s="140"/>
      <c r="GH472" s="140"/>
      <c r="GI472" s="140"/>
      <c r="GJ472" s="140"/>
      <c r="GK472" s="140"/>
      <c r="GL472" s="140"/>
      <c r="GM472" s="140"/>
      <c r="GN472" s="140"/>
      <c r="GO472" s="140"/>
      <c r="GP472" s="140"/>
      <c r="GQ472" s="140"/>
      <c r="GR472" s="140"/>
      <c r="GS472" s="140"/>
      <c r="GT472" s="140"/>
      <c r="GU472" s="140"/>
      <c r="GV472" s="140"/>
      <c r="GW472" s="140"/>
      <c r="GX472" s="140"/>
      <c r="GY472" s="140"/>
      <c r="GZ472" s="140"/>
      <c r="HA472" s="140"/>
      <c r="HB472" s="140"/>
      <c r="HC472" s="140"/>
      <c r="HD472" s="140"/>
      <c r="HE472" s="140"/>
      <c r="HF472" s="140"/>
      <c r="HG472" s="140"/>
      <c r="HH472" s="140"/>
      <c r="HI472" s="140"/>
      <c r="HJ472" s="140"/>
      <c r="HK472" s="140"/>
      <c r="HL472" s="140"/>
      <c r="HM472" s="140"/>
      <c r="HN472" s="140"/>
      <c r="HO472" s="140"/>
      <c r="HP472" s="140"/>
      <c r="HQ472" s="140"/>
      <c r="HR472" s="140"/>
      <c r="HS472" s="140"/>
      <c r="HT472" s="140"/>
      <c r="HU472" s="140"/>
      <c r="HV472" s="140"/>
      <c r="HW472" s="140"/>
      <c r="HX472" s="140"/>
      <c r="HY472" s="140"/>
      <c r="HZ472" s="140"/>
      <c r="IA472" s="140"/>
      <c r="IB472" s="140"/>
      <c r="IC472" s="140"/>
      <c r="ID472" s="140"/>
      <c r="IE472" s="140"/>
      <c r="IF472" s="140"/>
      <c r="IG472" s="140"/>
      <c r="IH472" s="140"/>
      <c r="II472" s="140"/>
      <c r="IJ472" s="140"/>
      <c r="IK472" s="140"/>
      <c r="IL472" s="140"/>
      <c r="IM472" s="140"/>
      <c r="IN472" s="140"/>
      <c r="IO472" s="140"/>
      <c r="IP472" s="140"/>
      <c r="IQ472" s="140"/>
      <c r="IR472" s="140"/>
      <c r="IS472" s="140"/>
      <c r="IT472" s="140"/>
      <c r="IU472" s="140"/>
      <c r="IV472" s="140"/>
    </row>
    <row r="473" spans="1:256" s="87" customFormat="1">
      <c r="A473" s="58" t="s">
        <v>760</v>
      </c>
      <c r="B473" s="183">
        <v>1</v>
      </c>
      <c r="C473" s="183"/>
      <c r="D473" s="184"/>
      <c r="E473" s="184"/>
      <c r="F473" s="62">
        <f>B473</f>
        <v>1</v>
      </c>
      <c r="G473" s="38"/>
      <c r="H473" s="44"/>
      <c r="I473" s="44"/>
      <c r="J473" s="45"/>
      <c r="K473" s="139"/>
      <c r="L473" s="140"/>
      <c r="M473" s="141"/>
      <c r="N473" s="142"/>
      <c r="O473" s="140"/>
      <c r="P473" s="140"/>
      <c r="Q473" s="140"/>
      <c r="R473" s="140"/>
    </row>
    <row r="474" spans="1:256" s="87" customFormat="1">
      <c r="A474" s="252" t="s">
        <v>3</v>
      </c>
      <c r="B474" s="253"/>
      <c r="C474" s="253"/>
      <c r="D474" s="253"/>
      <c r="E474" s="254"/>
      <c r="F474" s="42">
        <f>F473</f>
        <v>1</v>
      </c>
      <c r="G474" s="43" t="s">
        <v>0</v>
      </c>
      <c r="H474" s="44"/>
      <c r="I474" s="44"/>
      <c r="J474" s="45"/>
      <c r="K474" s="139"/>
      <c r="L474" s="140"/>
      <c r="M474" s="141"/>
      <c r="N474" s="142"/>
      <c r="O474" s="140"/>
      <c r="P474" s="140"/>
      <c r="Q474" s="140"/>
      <c r="R474" s="140"/>
    </row>
    <row r="475" spans="1:256" s="87" customFormat="1">
      <c r="A475" s="34"/>
      <c r="B475" s="138"/>
      <c r="C475" s="207"/>
      <c r="D475" s="34"/>
      <c r="E475" s="34"/>
      <c r="F475" s="35"/>
      <c r="G475" s="37"/>
      <c r="H475" s="41"/>
      <c r="I475" s="41"/>
      <c r="J475" s="22"/>
      <c r="N475" s="143"/>
    </row>
    <row r="476" spans="1:256" s="87" customFormat="1" ht="21.75" customHeight="1">
      <c r="A476" s="40" t="str">
        <f>'Orçamento Sintético'!A69</f>
        <v xml:space="preserve"> 2.7.7 </v>
      </c>
      <c r="B476" s="40" t="str">
        <f>'Orçamento Sintético'!B69</f>
        <v xml:space="preserve"> 86887 </v>
      </c>
      <c r="C476" s="40" t="str">
        <f>'Orçamento Sintético'!C69</f>
        <v>SINAPI</v>
      </c>
      <c r="D476" s="249" t="str">
        <f>'Orçamento Sintético'!D69</f>
        <v>ENGATE FLEXÍVEL EM INOX, 1/2  X 40CM - FORNECIMENTO E INSTALAÇÃO. AF_01/2020</v>
      </c>
      <c r="E476" s="250"/>
      <c r="F476" s="250"/>
      <c r="G476" s="250"/>
      <c r="H476" s="250"/>
      <c r="I476" s="251"/>
      <c r="J476" s="61"/>
      <c r="K476" s="139"/>
      <c r="L476" s="140"/>
      <c r="M476" s="141"/>
      <c r="N476" s="142"/>
      <c r="O476" s="140"/>
      <c r="P476" s="140"/>
      <c r="Q476" s="140"/>
      <c r="R476" s="140"/>
    </row>
    <row r="477" spans="1:256" s="87" customFormat="1">
      <c r="A477" s="58" t="s">
        <v>4</v>
      </c>
      <c r="B477" s="158" t="s">
        <v>5</v>
      </c>
      <c r="C477" s="158"/>
      <c r="D477" s="179"/>
      <c r="E477" s="179"/>
      <c r="F477" s="177" t="s">
        <v>751</v>
      </c>
      <c r="G477" s="38"/>
      <c r="H477" s="38"/>
      <c r="I477" s="38"/>
      <c r="J477" s="61"/>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0"/>
      <c r="AL477" s="140"/>
      <c r="AM477" s="140"/>
      <c r="AN477" s="140"/>
      <c r="AO477" s="140"/>
      <c r="AP477" s="140"/>
      <c r="AQ477" s="140"/>
      <c r="AR477" s="140"/>
      <c r="AS477" s="140"/>
      <c r="AT477" s="140"/>
      <c r="AU477" s="140"/>
      <c r="AV477" s="140"/>
      <c r="AW477" s="140"/>
      <c r="AX477" s="140"/>
      <c r="AY477" s="140"/>
      <c r="AZ477" s="140"/>
      <c r="BA477" s="140"/>
      <c r="BB477" s="140"/>
      <c r="BC477" s="140"/>
      <c r="BD477" s="140"/>
      <c r="BE477" s="140"/>
      <c r="BF477" s="140"/>
      <c r="BG477" s="140"/>
      <c r="BH477" s="140"/>
      <c r="BI477" s="140"/>
      <c r="BJ477" s="140"/>
      <c r="BK477" s="140"/>
      <c r="BL477" s="140"/>
      <c r="BM477" s="140"/>
      <c r="BN477" s="140"/>
      <c r="BO477" s="140"/>
      <c r="BP477" s="140"/>
      <c r="BQ477" s="140"/>
      <c r="BR477" s="140"/>
      <c r="BS477" s="140"/>
      <c r="BT477" s="140"/>
      <c r="BU477" s="140"/>
      <c r="BV477" s="140"/>
      <c r="BW477" s="140"/>
      <c r="BX477" s="140"/>
      <c r="BY477" s="140"/>
      <c r="BZ477" s="140"/>
      <c r="CA477" s="140"/>
      <c r="CB477" s="140"/>
      <c r="CC477" s="140"/>
      <c r="CD477" s="140"/>
      <c r="CE477" s="140"/>
      <c r="CF477" s="140"/>
      <c r="CG477" s="140"/>
      <c r="CH477" s="140"/>
      <c r="CI477" s="140"/>
      <c r="CJ477" s="140"/>
      <c r="CK477" s="140"/>
      <c r="CL477" s="140"/>
      <c r="CM477" s="140"/>
      <c r="CN477" s="140"/>
      <c r="CO477" s="140"/>
      <c r="CP477" s="140"/>
      <c r="CQ477" s="140"/>
      <c r="CR477" s="140"/>
      <c r="CS477" s="140"/>
      <c r="CT477" s="140"/>
      <c r="CU477" s="140"/>
      <c r="CV477" s="140"/>
      <c r="CW477" s="140"/>
      <c r="CX477" s="140"/>
      <c r="CY477" s="140"/>
      <c r="CZ477" s="140"/>
      <c r="DA477" s="140"/>
      <c r="DB477" s="140"/>
      <c r="DC477" s="140"/>
      <c r="DD477" s="140"/>
      <c r="DE477" s="140"/>
      <c r="DF477" s="140"/>
      <c r="DG477" s="140"/>
      <c r="DH477" s="140"/>
      <c r="DI477" s="140"/>
      <c r="DJ477" s="140"/>
      <c r="DK477" s="140"/>
      <c r="DL477" s="140"/>
      <c r="DM477" s="140"/>
      <c r="DN477" s="140"/>
      <c r="DO477" s="140"/>
      <c r="DP477" s="140"/>
      <c r="DQ477" s="140"/>
      <c r="DR477" s="140"/>
      <c r="DS477" s="140"/>
      <c r="DT477" s="140"/>
      <c r="DU477" s="140"/>
      <c r="DV477" s="140"/>
      <c r="DW477" s="140"/>
      <c r="DX477" s="140"/>
      <c r="DY477" s="140"/>
      <c r="DZ477" s="140"/>
      <c r="EA477" s="140"/>
      <c r="EB477" s="140"/>
      <c r="EC477" s="140"/>
      <c r="ED477" s="140"/>
      <c r="EE477" s="140"/>
      <c r="EF477" s="140"/>
      <c r="EG477" s="140"/>
      <c r="EH477" s="140"/>
      <c r="EI477" s="140"/>
      <c r="EJ477" s="140"/>
      <c r="EK477" s="140"/>
      <c r="EL477" s="140"/>
      <c r="EM477" s="140"/>
      <c r="EN477" s="140"/>
      <c r="EO477" s="140"/>
      <c r="EP477" s="140"/>
      <c r="EQ477" s="140"/>
      <c r="ER477" s="140"/>
      <c r="ES477" s="140"/>
      <c r="ET477" s="140"/>
      <c r="EU477" s="140"/>
      <c r="EV477" s="140"/>
      <c r="EW477" s="140"/>
      <c r="EX477" s="140"/>
      <c r="EY477" s="140"/>
      <c r="EZ477" s="140"/>
      <c r="FA477" s="140"/>
      <c r="FB477" s="140"/>
      <c r="FC477" s="140"/>
      <c r="FD477" s="140"/>
      <c r="FE477" s="140"/>
      <c r="FF477" s="140"/>
      <c r="FG477" s="140"/>
      <c r="FH477" s="140"/>
      <c r="FI477" s="140"/>
      <c r="FJ477" s="140"/>
      <c r="FK477" s="140"/>
      <c r="FL477" s="140"/>
      <c r="FM477" s="140"/>
      <c r="FN477" s="140"/>
      <c r="FO477" s="140"/>
      <c r="FP477" s="140"/>
      <c r="FQ477" s="140"/>
      <c r="FR477" s="140"/>
      <c r="FS477" s="140"/>
      <c r="FT477" s="140"/>
      <c r="FU477" s="140"/>
      <c r="FV477" s="140"/>
      <c r="FW477" s="140"/>
      <c r="FX477" s="140"/>
      <c r="FY477" s="140"/>
      <c r="FZ477" s="140"/>
      <c r="GA477" s="140"/>
      <c r="GB477" s="140"/>
      <c r="GC477" s="140"/>
      <c r="GD477" s="140"/>
      <c r="GE477" s="140"/>
      <c r="GF477" s="140"/>
      <c r="GG477" s="140"/>
      <c r="GH477" s="140"/>
      <c r="GI477" s="140"/>
      <c r="GJ477" s="140"/>
      <c r="GK477" s="140"/>
      <c r="GL477" s="140"/>
      <c r="GM477" s="140"/>
      <c r="GN477" s="140"/>
      <c r="GO477" s="140"/>
      <c r="GP477" s="140"/>
      <c r="GQ477" s="140"/>
      <c r="GR477" s="140"/>
      <c r="GS477" s="140"/>
      <c r="GT477" s="140"/>
      <c r="GU477" s="140"/>
      <c r="GV477" s="140"/>
      <c r="GW477" s="140"/>
      <c r="GX477" s="140"/>
      <c r="GY477" s="140"/>
      <c r="GZ477" s="140"/>
      <c r="HA477" s="140"/>
      <c r="HB477" s="140"/>
      <c r="HC477" s="140"/>
      <c r="HD477" s="140"/>
      <c r="HE477" s="140"/>
      <c r="HF477" s="140"/>
      <c r="HG477" s="140"/>
      <c r="HH477" s="140"/>
      <c r="HI477" s="140"/>
      <c r="HJ477" s="140"/>
      <c r="HK477" s="140"/>
      <c r="HL477" s="140"/>
      <c r="HM477" s="140"/>
      <c r="HN477" s="140"/>
      <c r="HO477" s="140"/>
      <c r="HP477" s="140"/>
      <c r="HQ477" s="140"/>
      <c r="HR477" s="140"/>
      <c r="HS477" s="140"/>
      <c r="HT477" s="140"/>
      <c r="HU477" s="140"/>
      <c r="HV477" s="140"/>
      <c r="HW477" s="140"/>
      <c r="HX477" s="140"/>
      <c r="HY477" s="140"/>
      <c r="HZ477" s="140"/>
      <c r="IA477" s="140"/>
      <c r="IB477" s="140"/>
      <c r="IC477" s="140"/>
      <c r="ID477" s="140"/>
      <c r="IE477" s="140"/>
      <c r="IF477" s="140"/>
      <c r="IG477" s="140"/>
      <c r="IH477" s="140"/>
      <c r="II477" s="140"/>
      <c r="IJ477" s="140"/>
      <c r="IK477" s="140"/>
      <c r="IL477" s="140"/>
      <c r="IM477" s="140"/>
      <c r="IN477" s="140"/>
      <c r="IO477" s="140"/>
      <c r="IP477" s="140"/>
      <c r="IQ477" s="140"/>
      <c r="IR477" s="140"/>
      <c r="IS477" s="140"/>
      <c r="IT477" s="140"/>
      <c r="IU477" s="140"/>
      <c r="IV477" s="140"/>
    </row>
    <row r="478" spans="1:256" s="87" customFormat="1">
      <c r="A478" s="58" t="s">
        <v>760</v>
      </c>
      <c r="B478" s="183">
        <v>1</v>
      </c>
      <c r="C478" s="183"/>
      <c r="D478" s="184"/>
      <c r="E478" s="184"/>
      <c r="F478" s="62">
        <f>B478</f>
        <v>1</v>
      </c>
      <c r="G478" s="38"/>
      <c r="H478" s="44"/>
      <c r="I478" s="44"/>
      <c r="J478" s="45"/>
      <c r="K478" s="139"/>
      <c r="L478" s="140"/>
      <c r="M478" s="141"/>
      <c r="N478" s="142"/>
      <c r="O478" s="140"/>
      <c r="P478" s="140"/>
      <c r="Q478" s="140"/>
      <c r="R478" s="140"/>
    </row>
    <row r="479" spans="1:256" s="87" customFormat="1">
      <c r="A479" s="252" t="s">
        <v>3</v>
      </c>
      <c r="B479" s="253"/>
      <c r="C479" s="253"/>
      <c r="D479" s="253"/>
      <c r="E479" s="254"/>
      <c r="F479" s="42">
        <f>F478</f>
        <v>1</v>
      </c>
      <c r="G479" s="43" t="s">
        <v>0</v>
      </c>
      <c r="H479" s="44"/>
      <c r="I479" s="44"/>
      <c r="J479" s="45"/>
      <c r="K479" s="139"/>
      <c r="L479" s="140"/>
      <c r="M479" s="141"/>
      <c r="N479" s="142"/>
      <c r="O479" s="140"/>
      <c r="P479" s="140"/>
      <c r="Q479" s="140"/>
      <c r="R479" s="140"/>
    </row>
    <row r="480" spans="1:256" s="87" customFormat="1">
      <c r="A480" s="47"/>
      <c r="B480" s="48"/>
      <c r="C480" s="48"/>
      <c r="D480" s="36"/>
      <c r="E480" s="36"/>
      <c r="F480" s="36"/>
      <c r="G480" s="37"/>
      <c r="H480" s="37"/>
      <c r="I480" s="37"/>
      <c r="J480" s="46"/>
      <c r="N480" s="143"/>
    </row>
    <row r="481" spans="1:256" s="87" customFormat="1" ht="45" customHeight="1">
      <c r="A481" s="40" t="str">
        <f>'Orçamento Sintético'!A70</f>
        <v xml:space="preserve"> 2.7.8 </v>
      </c>
      <c r="B481" s="40" t="str">
        <f>'Orçamento Sintético'!B70</f>
        <v xml:space="preserve"> 95472 </v>
      </c>
      <c r="C481" s="40" t="str">
        <f>'Orçamento Sintético'!C70</f>
        <v>SINAPI</v>
      </c>
      <c r="D481" s="249" t="str">
        <f>'Orçamento Sintético'!D70</f>
        <v>VASO SANITARIO SIFONADO CONVENCIONAL PARA PCD SEM FURO FRONTAL COM LOUÇA BRANCA SEM ASSENTO, INCLUSO CONJUNTO DE LIGAÇÃO PARA BACIA SANITÁRIA AJUSTÁVEL - FORNECIMENTO E INSTALAÇÃO. AF_01/2020</v>
      </c>
      <c r="E481" s="250"/>
      <c r="F481" s="250"/>
      <c r="G481" s="250"/>
      <c r="H481" s="250"/>
      <c r="I481" s="251"/>
      <c r="J481" s="61"/>
      <c r="K481" s="139"/>
      <c r="L481" s="140"/>
      <c r="M481" s="141"/>
      <c r="N481" s="142"/>
      <c r="O481" s="140"/>
      <c r="P481" s="140"/>
      <c r="Q481" s="140"/>
      <c r="R481" s="140"/>
    </row>
    <row r="482" spans="1:256" s="87" customFormat="1">
      <c r="A482" s="58" t="s">
        <v>4</v>
      </c>
      <c r="B482" s="158" t="s">
        <v>5</v>
      </c>
      <c r="C482" s="158"/>
      <c r="D482" s="179"/>
      <c r="E482" s="179"/>
      <c r="F482" s="177" t="s">
        <v>751</v>
      </c>
      <c r="G482" s="38"/>
      <c r="H482" s="38"/>
      <c r="I482" s="38"/>
      <c r="J482" s="61"/>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0"/>
      <c r="AY482" s="140"/>
      <c r="AZ482" s="140"/>
      <c r="BA482" s="140"/>
      <c r="BB482" s="140"/>
      <c r="BC482" s="140"/>
      <c r="BD482" s="140"/>
      <c r="BE482" s="140"/>
      <c r="BF482" s="140"/>
      <c r="BG482" s="140"/>
      <c r="BH482" s="140"/>
      <c r="BI482" s="140"/>
      <c r="BJ482" s="140"/>
      <c r="BK482" s="140"/>
      <c r="BL482" s="140"/>
      <c r="BM482" s="140"/>
      <c r="BN482" s="140"/>
      <c r="BO482" s="140"/>
      <c r="BP482" s="140"/>
      <c r="BQ482" s="140"/>
      <c r="BR482" s="140"/>
      <c r="BS482" s="140"/>
      <c r="BT482" s="140"/>
      <c r="BU482" s="140"/>
      <c r="BV482" s="140"/>
      <c r="BW482" s="140"/>
      <c r="BX482" s="140"/>
      <c r="BY482" s="140"/>
      <c r="BZ482" s="140"/>
      <c r="CA482" s="140"/>
      <c r="CB482" s="140"/>
      <c r="CC482" s="140"/>
      <c r="CD482" s="140"/>
      <c r="CE482" s="140"/>
      <c r="CF482" s="140"/>
      <c r="CG482" s="140"/>
      <c r="CH482" s="140"/>
      <c r="CI482" s="140"/>
      <c r="CJ482" s="140"/>
      <c r="CK482" s="140"/>
      <c r="CL482" s="140"/>
      <c r="CM482" s="140"/>
      <c r="CN482" s="140"/>
      <c r="CO482" s="140"/>
      <c r="CP482" s="140"/>
      <c r="CQ482" s="140"/>
      <c r="CR482" s="140"/>
      <c r="CS482" s="140"/>
      <c r="CT482" s="140"/>
      <c r="CU482" s="140"/>
      <c r="CV482" s="140"/>
      <c r="CW482" s="140"/>
      <c r="CX482" s="140"/>
      <c r="CY482" s="140"/>
      <c r="CZ482" s="140"/>
      <c r="DA482" s="140"/>
      <c r="DB482" s="140"/>
      <c r="DC482" s="140"/>
      <c r="DD482" s="140"/>
      <c r="DE482" s="140"/>
      <c r="DF482" s="140"/>
      <c r="DG482" s="140"/>
      <c r="DH482" s="140"/>
      <c r="DI482" s="140"/>
      <c r="DJ482" s="140"/>
      <c r="DK482" s="140"/>
      <c r="DL482" s="140"/>
      <c r="DM482" s="140"/>
      <c r="DN482" s="140"/>
      <c r="DO482" s="140"/>
      <c r="DP482" s="140"/>
      <c r="DQ482" s="140"/>
      <c r="DR482" s="140"/>
      <c r="DS482" s="140"/>
      <c r="DT482" s="140"/>
      <c r="DU482" s="140"/>
      <c r="DV482" s="140"/>
      <c r="DW482" s="140"/>
      <c r="DX482" s="140"/>
      <c r="DY482" s="140"/>
      <c r="DZ482" s="140"/>
      <c r="EA482" s="140"/>
      <c r="EB482" s="140"/>
      <c r="EC482" s="140"/>
      <c r="ED482" s="140"/>
      <c r="EE482" s="140"/>
      <c r="EF482" s="140"/>
      <c r="EG482" s="140"/>
      <c r="EH482" s="140"/>
      <c r="EI482" s="140"/>
      <c r="EJ482" s="140"/>
      <c r="EK482" s="140"/>
      <c r="EL482" s="140"/>
      <c r="EM482" s="140"/>
      <c r="EN482" s="140"/>
      <c r="EO482" s="140"/>
      <c r="EP482" s="140"/>
      <c r="EQ482" s="140"/>
      <c r="ER482" s="140"/>
      <c r="ES482" s="140"/>
      <c r="ET482" s="140"/>
      <c r="EU482" s="140"/>
      <c r="EV482" s="140"/>
      <c r="EW482" s="140"/>
      <c r="EX482" s="140"/>
      <c r="EY482" s="140"/>
      <c r="EZ482" s="140"/>
      <c r="FA482" s="140"/>
      <c r="FB482" s="140"/>
      <c r="FC482" s="140"/>
      <c r="FD482" s="140"/>
      <c r="FE482" s="140"/>
      <c r="FF482" s="140"/>
      <c r="FG482" s="140"/>
      <c r="FH482" s="140"/>
      <c r="FI482" s="140"/>
      <c r="FJ482" s="140"/>
      <c r="FK482" s="140"/>
      <c r="FL482" s="140"/>
      <c r="FM482" s="140"/>
      <c r="FN482" s="140"/>
      <c r="FO482" s="140"/>
      <c r="FP482" s="140"/>
      <c r="FQ482" s="140"/>
      <c r="FR482" s="140"/>
      <c r="FS482" s="140"/>
      <c r="FT482" s="140"/>
      <c r="FU482" s="140"/>
      <c r="FV482" s="140"/>
      <c r="FW482" s="140"/>
      <c r="FX482" s="140"/>
      <c r="FY482" s="140"/>
      <c r="FZ482" s="140"/>
      <c r="GA482" s="140"/>
      <c r="GB482" s="140"/>
      <c r="GC482" s="140"/>
      <c r="GD482" s="140"/>
      <c r="GE482" s="140"/>
      <c r="GF482" s="140"/>
      <c r="GG482" s="140"/>
      <c r="GH482" s="140"/>
      <c r="GI482" s="140"/>
      <c r="GJ482" s="140"/>
      <c r="GK482" s="140"/>
      <c r="GL482" s="140"/>
      <c r="GM482" s="140"/>
      <c r="GN482" s="140"/>
      <c r="GO482" s="140"/>
      <c r="GP482" s="140"/>
      <c r="GQ482" s="140"/>
      <c r="GR482" s="140"/>
      <c r="GS482" s="140"/>
      <c r="GT482" s="140"/>
      <c r="GU482" s="140"/>
      <c r="GV482" s="140"/>
      <c r="GW482" s="140"/>
      <c r="GX482" s="140"/>
      <c r="GY482" s="140"/>
      <c r="GZ482" s="140"/>
      <c r="HA482" s="140"/>
      <c r="HB482" s="140"/>
      <c r="HC482" s="140"/>
      <c r="HD482" s="140"/>
      <c r="HE482" s="140"/>
      <c r="HF482" s="140"/>
      <c r="HG482" s="140"/>
      <c r="HH482" s="140"/>
      <c r="HI482" s="140"/>
      <c r="HJ482" s="140"/>
      <c r="HK482" s="140"/>
      <c r="HL482" s="140"/>
      <c r="HM482" s="140"/>
      <c r="HN482" s="140"/>
      <c r="HO482" s="140"/>
      <c r="HP482" s="140"/>
      <c r="HQ482" s="140"/>
      <c r="HR482" s="140"/>
      <c r="HS482" s="140"/>
      <c r="HT482" s="140"/>
      <c r="HU482" s="140"/>
      <c r="HV482" s="140"/>
      <c r="HW482" s="140"/>
      <c r="HX482" s="140"/>
      <c r="HY482" s="140"/>
      <c r="HZ482" s="140"/>
      <c r="IA482" s="140"/>
      <c r="IB482" s="140"/>
      <c r="IC482" s="140"/>
      <c r="ID482" s="140"/>
      <c r="IE482" s="140"/>
      <c r="IF482" s="140"/>
      <c r="IG482" s="140"/>
      <c r="IH482" s="140"/>
      <c r="II482" s="140"/>
      <c r="IJ482" s="140"/>
      <c r="IK482" s="140"/>
      <c r="IL482" s="140"/>
      <c r="IM482" s="140"/>
      <c r="IN482" s="140"/>
      <c r="IO482" s="140"/>
      <c r="IP482" s="140"/>
      <c r="IQ482" s="140"/>
      <c r="IR482" s="140"/>
      <c r="IS482" s="140"/>
      <c r="IT482" s="140"/>
      <c r="IU482" s="140"/>
      <c r="IV482" s="140"/>
    </row>
    <row r="483" spans="1:256" s="87" customFormat="1">
      <c r="A483" s="58"/>
      <c r="B483" s="183">
        <v>1</v>
      </c>
      <c r="C483" s="183"/>
      <c r="D483" s="184"/>
      <c r="E483" s="184"/>
      <c r="F483" s="62">
        <f>B483</f>
        <v>1</v>
      </c>
      <c r="G483" s="38"/>
      <c r="H483" s="44"/>
      <c r="I483" s="44"/>
      <c r="J483" s="45"/>
      <c r="K483" s="139"/>
      <c r="L483" s="140"/>
      <c r="M483" s="141"/>
      <c r="N483" s="142"/>
      <c r="O483" s="140"/>
      <c r="P483" s="140"/>
      <c r="Q483" s="140"/>
      <c r="R483" s="140"/>
    </row>
    <row r="484" spans="1:256" s="87" customFormat="1">
      <c r="A484" s="252" t="s">
        <v>3</v>
      </c>
      <c r="B484" s="253"/>
      <c r="C484" s="253"/>
      <c r="D484" s="253"/>
      <c r="E484" s="254"/>
      <c r="F484" s="42">
        <f>F483</f>
        <v>1</v>
      </c>
      <c r="G484" s="43" t="s">
        <v>0</v>
      </c>
      <c r="H484" s="44"/>
      <c r="I484" s="44"/>
      <c r="J484" s="45"/>
      <c r="K484" s="139"/>
      <c r="L484" s="140"/>
      <c r="M484" s="141"/>
      <c r="N484" s="142"/>
      <c r="O484" s="140"/>
      <c r="P484" s="140"/>
      <c r="Q484" s="140"/>
      <c r="R484" s="140"/>
    </row>
    <row r="485" spans="1:256" s="87" customFormat="1">
      <c r="A485" s="47"/>
      <c r="B485" s="48"/>
      <c r="C485" s="48"/>
      <c r="D485" s="36"/>
      <c r="E485" s="36"/>
      <c r="F485" s="36"/>
      <c r="G485" s="37"/>
      <c r="H485" s="37"/>
      <c r="I485" s="37"/>
      <c r="J485" s="46"/>
      <c r="N485" s="143"/>
    </row>
    <row r="486" spans="1:256" s="87" customFormat="1" ht="45" customHeight="1">
      <c r="A486" s="40" t="str">
        <f>'Orçamento Sintético'!A71</f>
        <v xml:space="preserve"> 2.7.9 </v>
      </c>
      <c r="B486" s="40" t="str">
        <f>'Orçamento Sintético'!B71</f>
        <v xml:space="preserve"> 86932 </v>
      </c>
      <c r="C486" s="40" t="str">
        <f>'Orçamento Sintético'!C71</f>
        <v>SINAPI</v>
      </c>
      <c r="D486" s="249" t="str">
        <f>'Orçamento Sintético'!D71</f>
        <v>VASO SANITÁRIO SIFONADO COM CAIXA ACOPLADA LOUÇA BRANCA - PADRÃO MÉDIO, INCLUSO ENGATE FLEXÍVEL EM METAL CROMADO, 1/2  X 40CM - FORNECIMENTO E INSTALAÇÃO. AF_01/2020</v>
      </c>
      <c r="E486" s="250"/>
      <c r="F486" s="250"/>
      <c r="G486" s="250"/>
      <c r="H486" s="250"/>
      <c r="I486" s="251"/>
      <c r="J486" s="61"/>
      <c r="K486" s="139"/>
      <c r="L486" s="140"/>
      <c r="M486" s="141"/>
      <c r="N486" s="142"/>
      <c r="O486" s="140"/>
      <c r="P486" s="140"/>
      <c r="Q486" s="140"/>
      <c r="R486" s="140"/>
    </row>
    <row r="487" spans="1:256" s="87" customFormat="1">
      <c r="A487" s="58" t="s">
        <v>4</v>
      </c>
      <c r="B487" s="158" t="s">
        <v>5</v>
      </c>
      <c r="C487" s="158"/>
      <c r="D487" s="179"/>
      <c r="E487" s="179"/>
      <c r="F487" s="177" t="s">
        <v>751</v>
      </c>
      <c r="G487" s="38"/>
      <c r="H487" s="38"/>
      <c r="I487" s="38"/>
      <c r="J487" s="61"/>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0"/>
      <c r="AL487" s="140"/>
      <c r="AM487" s="140"/>
      <c r="AN487" s="140"/>
      <c r="AO487" s="140"/>
      <c r="AP487" s="140"/>
      <c r="AQ487" s="140"/>
      <c r="AR487" s="140"/>
      <c r="AS487" s="140"/>
      <c r="AT487" s="140"/>
      <c r="AU487" s="140"/>
      <c r="AV487" s="140"/>
      <c r="AW487" s="140"/>
      <c r="AX487" s="140"/>
      <c r="AY487" s="140"/>
      <c r="AZ487" s="140"/>
      <c r="BA487" s="140"/>
      <c r="BB487" s="140"/>
      <c r="BC487" s="140"/>
      <c r="BD487" s="140"/>
      <c r="BE487" s="140"/>
      <c r="BF487" s="140"/>
      <c r="BG487" s="140"/>
      <c r="BH487" s="140"/>
      <c r="BI487" s="140"/>
      <c r="BJ487" s="140"/>
      <c r="BK487" s="140"/>
      <c r="BL487" s="140"/>
      <c r="BM487" s="140"/>
      <c r="BN487" s="140"/>
      <c r="BO487" s="140"/>
      <c r="BP487" s="140"/>
      <c r="BQ487" s="140"/>
      <c r="BR487" s="140"/>
      <c r="BS487" s="140"/>
      <c r="BT487" s="140"/>
      <c r="BU487" s="140"/>
      <c r="BV487" s="140"/>
      <c r="BW487" s="140"/>
      <c r="BX487" s="140"/>
      <c r="BY487" s="140"/>
      <c r="BZ487" s="140"/>
      <c r="CA487" s="140"/>
      <c r="CB487" s="140"/>
      <c r="CC487" s="140"/>
      <c r="CD487" s="140"/>
      <c r="CE487" s="140"/>
      <c r="CF487" s="140"/>
      <c r="CG487" s="140"/>
      <c r="CH487" s="140"/>
      <c r="CI487" s="140"/>
      <c r="CJ487" s="140"/>
      <c r="CK487" s="140"/>
      <c r="CL487" s="140"/>
      <c r="CM487" s="140"/>
      <c r="CN487" s="140"/>
      <c r="CO487" s="140"/>
      <c r="CP487" s="140"/>
      <c r="CQ487" s="140"/>
      <c r="CR487" s="140"/>
      <c r="CS487" s="140"/>
      <c r="CT487" s="140"/>
      <c r="CU487" s="140"/>
      <c r="CV487" s="140"/>
      <c r="CW487" s="140"/>
      <c r="CX487" s="140"/>
      <c r="CY487" s="140"/>
      <c r="CZ487" s="140"/>
      <c r="DA487" s="140"/>
      <c r="DB487" s="140"/>
      <c r="DC487" s="140"/>
      <c r="DD487" s="140"/>
      <c r="DE487" s="140"/>
      <c r="DF487" s="140"/>
      <c r="DG487" s="140"/>
      <c r="DH487" s="140"/>
      <c r="DI487" s="140"/>
      <c r="DJ487" s="140"/>
      <c r="DK487" s="140"/>
      <c r="DL487" s="140"/>
      <c r="DM487" s="140"/>
      <c r="DN487" s="140"/>
      <c r="DO487" s="140"/>
      <c r="DP487" s="140"/>
      <c r="DQ487" s="140"/>
      <c r="DR487" s="140"/>
      <c r="DS487" s="140"/>
      <c r="DT487" s="140"/>
      <c r="DU487" s="140"/>
      <c r="DV487" s="140"/>
      <c r="DW487" s="140"/>
      <c r="DX487" s="140"/>
      <c r="DY487" s="140"/>
      <c r="DZ487" s="140"/>
      <c r="EA487" s="140"/>
      <c r="EB487" s="140"/>
      <c r="EC487" s="140"/>
      <c r="ED487" s="140"/>
      <c r="EE487" s="140"/>
      <c r="EF487" s="140"/>
      <c r="EG487" s="140"/>
      <c r="EH487" s="140"/>
      <c r="EI487" s="140"/>
      <c r="EJ487" s="140"/>
      <c r="EK487" s="140"/>
      <c r="EL487" s="140"/>
      <c r="EM487" s="140"/>
      <c r="EN487" s="140"/>
      <c r="EO487" s="140"/>
      <c r="EP487" s="140"/>
      <c r="EQ487" s="140"/>
      <c r="ER487" s="140"/>
      <c r="ES487" s="140"/>
      <c r="ET487" s="140"/>
      <c r="EU487" s="140"/>
      <c r="EV487" s="140"/>
      <c r="EW487" s="140"/>
      <c r="EX487" s="140"/>
      <c r="EY487" s="140"/>
      <c r="EZ487" s="140"/>
      <c r="FA487" s="140"/>
      <c r="FB487" s="140"/>
      <c r="FC487" s="140"/>
      <c r="FD487" s="140"/>
      <c r="FE487" s="140"/>
      <c r="FF487" s="140"/>
      <c r="FG487" s="140"/>
      <c r="FH487" s="140"/>
      <c r="FI487" s="140"/>
      <c r="FJ487" s="140"/>
      <c r="FK487" s="140"/>
      <c r="FL487" s="140"/>
      <c r="FM487" s="140"/>
      <c r="FN487" s="140"/>
      <c r="FO487" s="140"/>
      <c r="FP487" s="140"/>
      <c r="FQ487" s="140"/>
      <c r="FR487" s="140"/>
      <c r="FS487" s="140"/>
      <c r="FT487" s="140"/>
      <c r="FU487" s="140"/>
      <c r="FV487" s="140"/>
      <c r="FW487" s="140"/>
      <c r="FX487" s="140"/>
      <c r="FY487" s="140"/>
      <c r="FZ487" s="140"/>
      <c r="GA487" s="140"/>
      <c r="GB487" s="140"/>
      <c r="GC487" s="140"/>
      <c r="GD487" s="140"/>
      <c r="GE487" s="140"/>
      <c r="GF487" s="140"/>
      <c r="GG487" s="140"/>
      <c r="GH487" s="140"/>
      <c r="GI487" s="140"/>
      <c r="GJ487" s="140"/>
      <c r="GK487" s="140"/>
      <c r="GL487" s="140"/>
      <c r="GM487" s="140"/>
      <c r="GN487" s="140"/>
      <c r="GO487" s="140"/>
      <c r="GP487" s="140"/>
      <c r="GQ487" s="140"/>
      <c r="GR487" s="140"/>
      <c r="GS487" s="140"/>
      <c r="GT487" s="140"/>
      <c r="GU487" s="140"/>
      <c r="GV487" s="140"/>
      <c r="GW487" s="140"/>
      <c r="GX487" s="140"/>
      <c r="GY487" s="140"/>
      <c r="GZ487" s="140"/>
      <c r="HA487" s="140"/>
      <c r="HB487" s="140"/>
      <c r="HC487" s="140"/>
      <c r="HD487" s="140"/>
      <c r="HE487" s="140"/>
      <c r="HF487" s="140"/>
      <c r="HG487" s="140"/>
      <c r="HH487" s="140"/>
      <c r="HI487" s="140"/>
      <c r="HJ487" s="140"/>
      <c r="HK487" s="140"/>
      <c r="HL487" s="140"/>
      <c r="HM487" s="140"/>
      <c r="HN487" s="140"/>
      <c r="HO487" s="140"/>
      <c r="HP487" s="140"/>
      <c r="HQ487" s="140"/>
      <c r="HR487" s="140"/>
      <c r="HS487" s="140"/>
      <c r="HT487" s="140"/>
      <c r="HU487" s="140"/>
      <c r="HV487" s="140"/>
      <c r="HW487" s="140"/>
      <c r="HX487" s="140"/>
      <c r="HY487" s="140"/>
      <c r="HZ487" s="140"/>
      <c r="IA487" s="140"/>
      <c r="IB487" s="140"/>
      <c r="IC487" s="140"/>
      <c r="ID487" s="140"/>
      <c r="IE487" s="140"/>
      <c r="IF487" s="140"/>
      <c r="IG487" s="140"/>
      <c r="IH487" s="140"/>
      <c r="II487" s="140"/>
      <c r="IJ487" s="140"/>
      <c r="IK487" s="140"/>
      <c r="IL487" s="140"/>
      <c r="IM487" s="140"/>
      <c r="IN487" s="140"/>
      <c r="IO487" s="140"/>
      <c r="IP487" s="140"/>
      <c r="IQ487" s="140"/>
      <c r="IR487" s="140"/>
      <c r="IS487" s="140"/>
      <c r="IT487" s="140"/>
      <c r="IU487" s="140"/>
      <c r="IV487" s="140"/>
    </row>
    <row r="488" spans="1:256" s="87" customFormat="1">
      <c r="A488" s="58"/>
      <c r="B488" s="183">
        <v>4</v>
      </c>
      <c r="C488" s="183"/>
      <c r="D488" s="184"/>
      <c r="E488" s="184"/>
      <c r="F488" s="62">
        <f>B488</f>
        <v>4</v>
      </c>
      <c r="G488" s="38"/>
      <c r="H488" s="44"/>
      <c r="I488" s="44"/>
      <c r="J488" s="45"/>
      <c r="K488" s="139"/>
      <c r="L488" s="140"/>
      <c r="M488" s="141"/>
      <c r="N488" s="142"/>
      <c r="O488" s="140"/>
      <c r="P488" s="140"/>
      <c r="Q488" s="140"/>
      <c r="R488" s="140"/>
    </row>
    <row r="489" spans="1:256" s="87" customFormat="1">
      <c r="A489" s="252" t="s">
        <v>3</v>
      </c>
      <c r="B489" s="253"/>
      <c r="C489" s="253"/>
      <c r="D489" s="253"/>
      <c r="E489" s="254"/>
      <c r="F489" s="42">
        <f>F488</f>
        <v>4</v>
      </c>
      <c r="G489" s="43" t="s">
        <v>0</v>
      </c>
      <c r="H489" s="44"/>
      <c r="I489" s="44"/>
      <c r="J489" s="45"/>
      <c r="K489" s="139"/>
      <c r="L489" s="140"/>
      <c r="M489" s="141"/>
      <c r="N489" s="142"/>
      <c r="O489" s="140"/>
      <c r="P489" s="140"/>
      <c r="Q489" s="140"/>
      <c r="R489" s="140"/>
    </row>
    <row r="490" spans="1:256" s="87" customFormat="1">
      <c r="A490" s="47"/>
      <c r="B490" s="48"/>
      <c r="C490" s="48"/>
      <c r="D490" s="36"/>
      <c r="E490" s="36"/>
      <c r="F490" s="36"/>
      <c r="G490" s="37"/>
      <c r="H490" s="37"/>
      <c r="I490" s="37"/>
      <c r="J490" s="46"/>
      <c r="N490" s="143"/>
    </row>
    <row r="491" spans="1:256" s="87" customFormat="1" ht="20.25" customHeight="1">
      <c r="A491" s="40" t="str">
        <f>'Orçamento Sintético'!A72</f>
        <v xml:space="preserve"> 2.7.10 </v>
      </c>
      <c r="B491" s="40" t="str">
        <f>'Orçamento Sintético'!B72</f>
        <v xml:space="preserve"> 100849 </v>
      </c>
      <c r="C491" s="40" t="str">
        <f>'Orçamento Sintético'!C72</f>
        <v>SINAPI</v>
      </c>
      <c r="D491" s="249" t="str">
        <f>'Orçamento Sintético'!D72</f>
        <v>ASSENTO SANITÁRIO CONVENCIONAL - FORNECIMENTO E INSTALACAO. AF_01/2020</v>
      </c>
      <c r="E491" s="250"/>
      <c r="F491" s="250"/>
      <c r="G491" s="250"/>
      <c r="H491" s="250"/>
      <c r="I491" s="251"/>
      <c r="J491" s="61"/>
      <c r="K491" s="139"/>
      <c r="L491" s="140"/>
      <c r="M491" s="141"/>
      <c r="N491" s="142"/>
      <c r="O491" s="140"/>
      <c r="P491" s="140"/>
      <c r="Q491" s="140"/>
      <c r="R491" s="140"/>
    </row>
    <row r="492" spans="1:256" s="87" customFormat="1">
      <c r="A492" s="58" t="s">
        <v>4</v>
      </c>
      <c r="B492" s="158" t="s">
        <v>5</v>
      </c>
      <c r="C492" s="158"/>
      <c r="D492" s="179"/>
      <c r="E492" s="179"/>
      <c r="F492" s="177" t="s">
        <v>751</v>
      </c>
      <c r="G492" s="38"/>
      <c r="H492" s="38"/>
      <c r="I492" s="38"/>
      <c r="J492" s="61"/>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0"/>
      <c r="AL492" s="140"/>
      <c r="AM492" s="140"/>
      <c r="AN492" s="140"/>
      <c r="AO492" s="140"/>
      <c r="AP492" s="140"/>
      <c r="AQ492" s="140"/>
      <c r="AR492" s="140"/>
      <c r="AS492" s="140"/>
      <c r="AT492" s="140"/>
      <c r="AU492" s="140"/>
      <c r="AV492" s="140"/>
      <c r="AW492" s="140"/>
      <c r="AX492" s="140"/>
      <c r="AY492" s="140"/>
      <c r="AZ492" s="140"/>
      <c r="BA492" s="140"/>
      <c r="BB492" s="140"/>
      <c r="BC492" s="140"/>
      <c r="BD492" s="140"/>
      <c r="BE492" s="140"/>
      <c r="BF492" s="140"/>
      <c r="BG492" s="140"/>
      <c r="BH492" s="140"/>
      <c r="BI492" s="140"/>
      <c r="BJ492" s="140"/>
      <c r="BK492" s="140"/>
      <c r="BL492" s="140"/>
      <c r="BM492" s="140"/>
      <c r="BN492" s="140"/>
      <c r="BO492" s="140"/>
      <c r="BP492" s="140"/>
      <c r="BQ492" s="140"/>
      <c r="BR492" s="140"/>
      <c r="BS492" s="140"/>
      <c r="BT492" s="140"/>
      <c r="BU492" s="140"/>
      <c r="BV492" s="140"/>
      <c r="BW492" s="140"/>
      <c r="BX492" s="140"/>
      <c r="BY492" s="140"/>
      <c r="BZ492" s="140"/>
      <c r="CA492" s="140"/>
      <c r="CB492" s="140"/>
      <c r="CC492" s="140"/>
      <c r="CD492" s="140"/>
      <c r="CE492" s="140"/>
      <c r="CF492" s="140"/>
      <c r="CG492" s="140"/>
      <c r="CH492" s="140"/>
      <c r="CI492" s="140"/>
      <c r="CJ492" s="140"/>
      <c r="CK492" s="140"/>
      <c r="CL492" s="140"/>
      <c r="CM492" s="140"/>
      <c r="CN492" s="140"/>
      <c r="CO492" s="140"/>
      <c r="CP492" s="140"/>
      <c r="CQ492" s="140"/>
      <c r="CR492" s="140"/>
      <c r="CS492" s="140"/>
      <c r="CT492" s="140"/>
      <c r="CU492" s="140"/>
      <c r="CV492" s="140"/>
      <c r="CW492" s="140"/>
      <c r="CX492" s="140"/>
      <c r="CY492" s="140"/>
      <c r="CZ492" s="140"/>
      <c r="DA492" s="140"/>
      <c r="DB492" s="140"/>
      <c r="DC492" s="140"/>
      <c r="DD492" s="140"/>
      <c r="DE492" s="140"/>
      <c r="DF492" s="140"/>
      <c r="DG492" s="140"/>
      <c r="DH492" s="140"/>
      <c r="DI492" s="140"/>
      <c r="DJ492" s="140"/>
      <c r="DK492" s="140"/>
      <c r="DL492" s="140"/>
      <c r="DM492" s="140"/>
      <c r="DN492" s="140"/>
      <c r="DO492" s="140"/>
      <c r="DP492" s="140"/>
      <c r="DQ492" s="140"/>
      <c r="DR492" s="140"/>
      <c r="DS492" s="140"/>
      <c r="DT492" s="140"/>
      <c r="DU492" s="140"/>
      <c r="DV492" s="140"/>
      <c r="DW492" s="140"/>
      <c r="DX492" s="140"/>
      <c r="DY492" s="140"/>
      <c r="DZ492" s="140"/>
      <c r="EA492" s="140"/>
      <c r="EB492" s="140"/>
      <c r="EC492" s="140"/>
      <c r="ED492" s="140"/>
      <c r="EE492" s="140"/>
      <c r="EF492" s="140"/>
      <c r="EG492" s="140"/>
      <c r="EH492" s="140"/>
      <c r="EI492" s="140"/>
      <c r="EJ492" s="140"/>
      <c r="EK492" s="140"/>
      <c r="EL492" s="140"/>
      <c r="EM492" s="140"/>
      <c r="EN492" s="140"/>
      <c r="EO492" s="140"/>
      <c r="EP492" s="140"/>
      <c r="EQ492" s="140"/>
      <c r="ER492" s="140"/>
      <c r="ES492" s="140"/>
      <c r="ET492" s="140"/>
      <c r="EU492" s="140"/>
      <c r="EV492" s="140"/>
      <c r="EW492" s="140"/>
      <c r="EX492" s="140"/>
      <c r="EY492" s="140"/>
      <c r="EZ492" s="140"/>
      <c r="FA492" s="140"/>
      <c r="FB492" s="140"/>
      <c r="FC492" s="140"/>
      <c r="FD492" s="140"/>
      <c r="FE492" s="140"/>
      <c r="FF492" s="140"/>
      <c r="FG492" s="140"/>
      <c r="FH492" s="140"/>
      <c r="FI492" s="140"/>
      <c r="FJ492" s="140"/>
      <c r="FK492" s="140"/>
      <c r="FL492" s="140"/>
      <c r="FM492" s="140"/>
      <c r="FN492" s="140"/>
      <c r="FO492" s="140"/>
      <c r="FP492" s="140"/>
      <c r="FQ492" s="140"/>
      <c r="FR492" s="140"/>
      <c r="FS492" s="140"/>
      <c r="FT492" s="140"/>
      <c r="FU492" s="140"/>
      <c r="FV492" s="140"/>
      <c r="FW492" s="140"/>
      <c r="FX492" s="140"/>
      <c r="FY492" s="140"/>
      <c r="FZ492" s="140"/>
      <c r="GA492" s="140"/>
      <c r="GB492" s="140"/>
      <c r="GC492" s="140"/>
      <c r="GD492" s="140"/>
      <c r="GE492" s="140"/>
      <c r="GF492" s="140"/>
      <c r="GG492" s="140"/>
      <c r="GH492" s="140"/>
      <c r="GI492" s="140"/>
      <c r="GJ492" s="140"/>
      <c r="GK492" s="140"/>
      <c r="GL492" s="140"/>
      <c r="GM492" s="140"/>
      <c r="GN492" s="140"/>
      <c r="GO492" s="140"/>
      <c r="GP492" s="140"/>
      <c r="GQ492" s="140"/>
      <c r="GR492" s="140"/>
      <c r="GS492" s="140"/>
      <c r="GT492" s="140"/>
      <c r="GU492" s="140"/>
      <c r="GV492" s="140"/>
      <c r="GW492" s="140"/>
      <c r="GX492" s="140"/>
      <c r="GY492" s="140"/>
      <c r="GZ492" s="140"/>
      <c r="HA492" s="140"/>
      <c r="HB492" s="140"/>
      <c r="HC492" s="140"/>
      <c r="HD492" s="140"/>
      <c r="HE492" s="140"/>
      <c r="HF492" s="140"/>
      <c r="HG492" s="140"/>
      <c r="HH492" s="140"/>
      <c r="HI492" s="140"/>
      <c r="HJ492" s="140"/>
      <c r="HK492" s="140"/>
      <c r="HL492" s="140"/>
      <c r="HM492" s="140"/>
      <c r="HN492" s="140"/>
      <c r="HO492" s="140"/>
      <c r="HP492" s="140"/>
      <c r="HQ492" s="140"/>
      <c r="HR492" s="140"/>
      <c r="HS492" s="140"/>
      <c r="HT492" s="140"/>
      <c r="HU492" s="140"/>
      <c r="HV492" s="140"/>
      <c r="HW492" s="140"/>
      <c r="HX492" s="140"/>
      <c r="HY492" s="140"/>
      <c r="HZ492" s="140"/>
      <c r="IA492" s="140"/>
      <c r="IB492" s="140"/>
      <c r="IC492" s="140"/>
      <c r="ID492" s="140"/>
      <c r="IE492" s="140"/>
      <c r="IF492" s="140"/>
      <c r="IG492" s="140"/>
      <c r="IH492" s="140"/>
      <c r="II492" s="140"/>
      <c r="IJ492" s="140"/>
      <c r="IK492" s="140"/>
      <c r="IL492" s="140"/>
      <c r="IM492" s="140"/>
      <c r="IN492" s="140"/>
      <c r="IO492" s="140"/>
      <c r="IP492" s="140"/>
      <c r="IQ492" s="140"/>
      <c r="IR492" s="140"/>
      <c r="IS492" s="140"/>
      <c r="IT492" s="140"/>
      <c r="IU492" s="140"/>
      <c r="IV492" s="140"/>
    </row>
    <row r="493" spans="1:256" s="87" customFormat="1">
      <c r="A493" s="58"/>
      <c r="B493" s="183">
        <v>5</v>
      </c>
      <c r="C493" s="183"/>
      <c r="D493" s="184"/>
      <c r="E493" s="184"/>
      <c r="F493" s="62">
        <f>B493</f>
        <v>5</v>
      </c>
      <c r="G493" s="38"/>
      <c r="H493" s="44"/>
      <c r="I493" s="44"/>
      <c r="J493" s="45"/>
      <c r="K493" s="139"/>
      <c r="L493" s="140"/>
      <c r="M493" s="141"/>
      <c r="N493" s="142"/>
      <c r="O493" s="140"/>
      <c r="P493" s="140"/>
      <c r="Q493" s="140"/>
      <c r="R493" s="140"/>
    </row>
    <row r="494" spans="1:256" s="87" customFormat="1">
      <c r="A494" s="252" t="s">
        <v>3</v>
      </c>
      <c r="B494" s="253"/>
      <c r="C494" s="253"/>
      <c r="D494" s="253"/>
      <c r="E494" s="254"/>
      <c r="F494" s="42">
        <f>F493</f>
        <v>5</v>
      </c>
      <c r="G494" s="43" t="s">
        <v>0</v>
      </c>
      <c r="H494" s="44"/>
      <c r="I494" s="44"/>
      <c r="J494" s="45"/>
      <c r="K494" s="139"/>
      <c r="L494" s="140"/>
      <c r="M494" s="141"/>
      <c r="N494" s="142"/>
      <c r="O494" s="140"/>
      <c r="P494" s="140"/>
      <c r="Q494" s="140"/>
      <c r="R494" s="140"/>
    </row>
    <row r="495" spans="1:256" s="87" customFormat="1">
      <c r="A495" s="47"/>
      <c r="B495" s="48"/>
      <c r="C495" s="48"/>
      <c r="D495" s="36"/>
      <c r="E495" s="36"/>
      <c r="F495" s="36"/>
      <c r="G495" s="37"/>
      <c r="H495" s="37"/>
      <c r="I495" s="37"/>
      <c r="J495" s="46"/>
      <c r="N495" s="143"/>
    </row>
    <row r="496" spans="1:256" s="87" customFormat="1" ht="34.5" customHeight="1">
      <c r="A496" s="40" t="str">
        <f>'Orçamento Sintético'!A73</f>
        <v xml:space="preserve"> 2.7.11 </v>
      </c>
      <c r="B496" s="40" t="str">
        <f>'Orçamento Sintético'!B73</f>
        <v xml:space="preserve"> 100860 </v>
      </c>
      <c r="C496" s="40" t="str">
        <f>'Orçamento Sintético'!C73</f>
        <v>SINAPI</v>
      </c>
      <c r="D496" s="249" t="str">
        <f>'Orçamento Sintético'!D73</f>
        <v>CHUVEIRO ELÉTRICO COMUM CORPO PLÁSTICO, TIPO DUCHA  FORNECIMENTO E INSTALAÇÃO. AF_01/2020</v>
      </c>
      <c r="E496" s="250"/>
      <c r="F496" s="250"/>
      <c r="G496" s="250"/>
      <c r="H496" s="250"/>
      <c r="I496" s="251"/>
      <c r="J496" s="61"/>
      <c r="K496" s="139"/>
      <c r="L496" s="140"/>
      <c r="M496" s="141"/>
      <c r="N496" s="142"/>
      <c r="O496" s="140"/>
      <c r="P496" s="140"/>
      <c r="Q496" s="140"/>
      <c r="R496" s="140"/>
    </row>
    <row r="497" spans="1:256" s="87" customFormat="1">
      <c r="A497" s="58" t="s">
        <v>4</v>
      </c>
      <c r="B497" s="158" t="s">
        <v>5</v>
      </c>
      <c r="C497" s="158"/>
      <c r="D497" s="179"/>
      <c r="E497" s="179"/>
      <c r="F497" s="177" t="s">
        <v>751</v>
      </c>
      <c r="G497" s="38"/>
      <c r="H497" s="38"/>
      <c r="I497" s="38"/>
      <c r="J497" s="61"/>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0"/>
      <c r="AL497" s="140"/>
      <c r="AM497" s="140"/>
      <c r="AN497" s="140"/>
      <c r="AO497" s="140"/>
      <c r="AP497" s="140"/>
      <c r="AQ497" s="140"/>
      <c r="AR497" s="140"/>
      <c r="AS497" s="140"/>
      <c r="AT497" s="140"/>
      <c r="AU497" s="140"/>
      <c r="AV497" s="140"/>
      <c r="AW497" s="140"/>
      <c r="AX497" s="140"/>
      <c r="AY497" s="140"/>
      <c r="AZ497" s="140"/>
      <c r="BA497" s="140"/>
      <c r="BB497" s="140"/>
      <c r="BC497" s="140"/>
      <c r="BD497" s="140"/>
      <c r="BE497" s="140"/>
      <c r="BF497" s="140"/>
      <c r="BG497" s="140"/>
      <c r="BH497" s="140"/>
      <c r="BI497" s="140"/>
      <c r="BJ497" s="140"/>
      <c r="BK497" s="140"/>
      <c r="BL497" s="140"/>
      <c r="BM497" s="140"/>
      <c r="BN497" s="140"/>
      <c r="BO497" s="140"/>
      <c r="BP497" s="140"/>
      <c r="BQ497" s="140"/>
      <c r="BR497" s="140"/>
      <c r="BS497" s="140"/>
      <c r="BT497" s="140"/>
      <c r="BU497" s="140"/>
      <c r="BV497" s="140"/>
      <c r="BW497" s="140"/>
      <c r="BX497" s="140"/>
      <c r="BY497" s="140"/>
      <c r="BZ497" s="140"/>
      <c r="CA497" s="140"/>
      <c r="CB497" s="140"/>
      <c r="CC497" s="140"/>
      <c r="CD497" s="140"/>
      <c r="CE497" s="140"/>
      <c r="CF497" s="140"/>
      <c r="CG497" s="140"/>
      <c r="CH497" s="140"/>
      <c r="CI497" s="140"/>
      <c r="CJ497" s="140"/>
      <c r="CK497" s="140"/>
      <c r="CL497" s="140"/>
      <c r="CM497" s="140"/>
      <c r="CN497" s="140"/>
      <c r="CO497" s="140"/>
      <c r="CP497" s="140"/>
      <c r="CQ497" s="140"/>
      <c r="CR497" s="140"/>
      <c r="CS497" s="140"/>
      <c r="CT497" s="140"/>
      <c r="CU497" s="140"/>
      <c r="CV497" s="140"/>
      <c r="CW497" s="140"/>
      <c r="CX497" s="140"/>
      <c r="CY497" s="140"/>
      <c r="CZ497" s="140"/>
      <c r="DA497" s="140"/>
      <c r="DB497" s="140"/>
      <c r="DC497" s="140"/>
      <c r="DD497" s="140"/>
      <c r="DE497" s="140"/>
      <c r="DF497" s="140"/>
      <c r="DG497" s="140"/>
      <c r="DH497" s="140"/>
      <c r="DI497" s="140"/>
      <c r="DJ497" s="140"/>
      <c r="DK497" s="140"/>
      <c r="DL497" s="140"/>
      <c r="DM497" s="140"/>
      <c r="DN497" s="140"/>
      <c r="DO497" s="140"/>
      <c r="DP497" s="140"/>
      <c r="DQ497" s="140"/>
      <c r="DR497" s="140"/>
      <c r="DS497" s="140"/>
      <c r="DT497" s="140"/>
      <c r="DU497" s="140"/>
      <c r="DV497" s="140"/>
      <c r="DW497" s="140"/>
      <c r="DX497" s="140"/>
      <c r="DY497" s="140"/>
      <c r="DZ497" s="140"/>
      <c r="EA497" s="140"/>
      <c r="EB497" s="140"/>
      <c r="EC497" s="140"/>
      <c r="ED497" s="140"/>
      <c r="EE497" s="140"/>
      <c r="EF497" s="140"/>
      <c r="EG497" s="140"/>
      <c r="EH497" s="140"/>
      <c r="EI497" s="140"/>
      <c r="EJ497" s="140"/>
      <c r="EK497" s="140"/>
      <c r="EL497" s="140"/>
      <c r="EM497" s="140"/>
      <c r="EN497" s="140"/>
      <c r="EO497" s="140"/>
      <c r="EP497" s="140"/>
      <c r="EQ497" s="140"/>
      <c r="ER497" s="140"/>
      <c r="ES497" s="140"/>
      <c r="ET497" s="140"/>
      <c r="EU497" s="140"/>
      <c r="EV497" s="140"/>
      <c r="EW497" s="140"/>
      <c r="EX497" s="140"/>
      <c r="EY497" s="140"/>
      <c r="EZ497" s="140"/>
      <c r="FA497" s="140"/>
      <c r="FB497" s="140"/>
      <c r="FC497" s="140"/>
      <c r="FD497" s="140"/>
      <c r="FE497" s="140"/>
      <c r="FF497" s="140"/>
      <c r="FG497" s="140"/>
      <c r="FH497" s="140"/>
      <c r="FI497" s="140"/>
      <c r="FJ497" s="140"/>
      <c r="FK497" s="140"/>
      <c r="FL497" s="140"/>
      <c r="FM497" s="140"/>
      <c r="FN497" s="140"/>
      <c r="FO497" s="140"/>
      <c r="FP497" s="140"/>
      <c r="FQ497" s="140"/>
      <c r="FR497" s="140"/>
      <c r="FS497" s="140"/>
      <c r="FT497" s="140"/>
      <c r="FU497" s="140"/>
      <c r="FV497" s="140"/>
      <c r="FW497" s="140"/>
      <c r="FX497" s="140"/>
      <c r="FY497" s="140"/>
      <c r="FZ497" s="140"/>
      <c r="GA497" s="140"/>
      <c r="GB497" s="140"/>
      <c r="GC497" s="140"/>
      <c r="GD497" s="140"/>
      <c r="GE497" s="140"/>
      <c r="GF497" s="140"/>
      <c r="GG497" s="140"/>
      <c r="GH497" s="140"/>
      <c r="GI497" s="140"/>
      <c r="GJ497" s="140"/>
      <c r="GK497" s="140"/>
      <c r="GL497" s="140"/>
      <c r="GM497" s="140"/>
      <c r="GN497" s="140"/>
      <c r="GO497" s="140"/>
      <c r="GP497" s="140"/>
      <c r="GQ497" s="140"/>
      <c r="GR497" s="140"/>
      <c r="GS497" s="140"/>
      <c r="GT497" s="140"/>
      <c r="GU497" s="140"/>
      <c r="GV497" s="140"/>
      <c r="GW497" s="140"/>
      <c r="GX497" s="140"/>
      <c r="GY497" s="140"/>
      <c r="GZ497" s="140"/>
      <c r="HA497" s="140"/>
      <c r="HB497" s="140"/>
      <c r="HC497" s="140"/>
      <c r="HD497" s="140"/>
      <c r="HE497" s="140"/>
      <c r="HF497" s="140"/>
      <c r="HG497" s="140"/>
      <c r="HH497" s="140"/>
      <c r="HI497" s="140"/>
      <c r="HJ497" s="140"/>
      <c r="HK497" s="140"/>
      <c r="HL497" s="140"/>
      <c r="HM497" s="140"/>
      <c r="HN497" s="140"/>
      <c r="HO497" s="140"/>
      <c r="HP497" s="140"/>
      <c r="HQ497" s="140"/>
      <c r="HR497" s="140"/>
      <c r="HS497" s="140"/>
      <c r="HT497" s="140"/>
      <c r="HU497" s="140"/>
      <c r="HV497" s="140"/>
      <c r="HW497" s="140"/>
      <c r="HX497" s="140"/>
      <c r="HY497" s="140"/>
      <c r="HZ497" s="140"/>
      <c r="IA497" s="140"/>
      <c r="IB497" s="140"/>
      <c r="IC497" s="140"/>
      <c r="ID497" s="140"/>
      <c r="IE497" s="140"/>
      <c r="IF497" s="140"/>
      <c r="IG497" s="140"/>
      <c r="IH497" s="140"/>
      <c r="II497" s="140"/>
      <c r="IJ497" s="140"/>
      <c r="IK497" s="140"/>
      <c r="IL497" s="140"/>
      <c r="IM497" s="140"/>
      <c r="IN497" s="140"/>
      <c r="IO497" s="140"/>
      <c r="IP497" s="140"/>
      <c r="IQ497" s="140"/>
      <c r="IR497" s="140"/>
      <c r="IS497" s="140"/>
      <c r="IT497" s="140"/>
      <c r="IU497" s="140"/>
      <c r="IV497" s="140"/>
    </row>
    <row r="498" spans="1:256" s="87" customFormat="1">
      <c r="A498" s="58"/>
      <c r="B498" s="183">
        <v>5</v>
      </c>
      <c r="C498" s="183"/>
      <c r="D498" s="184"/>
      <c r="E498" s="184"/>
      <c r="F498" s="62">
        <f>B498</f>
        <v>5</v>
      </c>
      <c r="G498" s="38"/>
      <c r="H498" s="44"/>
      <c r="I498" s="44"/>
      <c r="J498" s="45"/>
      <c r="K498" s="139"/>
      <c r="L498" s="140"/>
      <c r="M498" s="141"/>
      <c r="N498" s="142"/>
      <c r="O498" s="140"/>
      <c r="P498" s="140"/>
      <c r="Q498" s="140"/>
      <c r="R498" s="140"/>
    </row>
    <row r="499" spans="1:256" s="87" customFormat="1">
      <c r="A499" s="252" t="s">
        <v>3</v>
      </c>
      <c r="B499" s="253"/>
      <c r="C499" s="253"/>
      <c r="D499" s="253"/>
      <c r="E499" s="254"/>
      <c r="F499" s="42">
        <f>F498</f>
        <v>5</v>
      </c>
      <c r="G499" s="43" t="s">
        <v>0</v>
      </c>
      <c r="H499" s="44"/>
      <c r="I499" s="44"/>
      <c r="J499" s="45"/>
      <c r="K499" s="139"/>
      <c r="L499" s="140"/>
      <c r="M499" s="141"/>
      <c r="N499" s="142"/>
      <c r="O499" s="140"/>
      <c r="P499" s="140"/>
      <c r="Q499" s="140"/>
      <c r="R499" s="140"/>
    </row>
    <row r="500" spans="1:256" s="87" customFormat="1">
      <c r="A500" s="47"/>
      <c r="B500" s="48"/>
      <c r="C500" s="48"/>
      <c r="D500" s="36"/>
      <c r="E500" s="36"/>
      <c r="F500" s="36"/>
      <c r="G500" s="37"/>
      <c r="H500" s="37"/>
      <c r="I500" s="37"/>
      <c r="J500" s="46"/>
      <c r="N500" s="143"/>
    </row>
    <row r="501" spans="1:256" s="87" customFormat="1" ht="33" customHeight="1">
      <c r="A501" s="40" t="str">
        <f>'Orçamento Sintético'!A74</f>
        <v xml:space="preserve"> 2.7.12 </v>
      </c>
      <c r="B501" s="40" t="str">
        <f>'Orçamento Sintético'!B74</f>
        <v xml:space="preserve"> 89596 </v>
      </c>
      <c r="C501" s="40" t="str">
        <f>'Orçamento Sintético'!C74</f>
        <v>SINAPI</v>
      </c>
      <c r="D501" s="249" t="str">
        <f>'Orçamento Sintético'!D74</f>
        <v>ADAPTADOR CURTO COM BOLSA E ROSCA PARA REGISTRO, PVC, SOLDÁVEL, DN 50MM X 1.1/2, INSTALADO EM PRUMADA DE ÁGUA - FORNECIMENTO E INSTALAÇÃO. AF_12/2014</v>
      </c>
      <c r="E501" s="250"/>
      <c r="F501" s="250"/>
      <c r="G501" s="250"/>
      <c r="H501" s="250"/>
      <c r="I501" s="251"/>
      <c r="J501" s="61"/>
      <c r="K501" s="139"/>
      <c r="L501" s="140"/>
      <c r="M501" s="141"/>
      <c r="N501" s="142"/>
      <c r="O501" s="140"/>
      <c r="P501" s="140"/>
      <c r="Q501" s="140"/>
      <c r="R501" s="140"/>
    </row>
    <row r="502" spans="1:256" s="182" customFormat="1" ht="18" customHeight="1">
      <c r="A502" s="58" t="s">
        <v>4</v>
      </c>
      <c r="B502" s="158" t="s">
        <v>5</v>
      </c>
      <c r="C502" s="158"/>
      <c r="D502" s="179"/>
      <c r="E502" s="179"/>
      <c r="F502" s="177" t="s">
        <v>751</v>
      </c>
      <c r="G502" s="38"/>
      <c r="H502" s="38"/>
      <c r="I502" s="38"/>
      <c r="J502" s="38"/>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c r="AJ502" s="181"/>
      <c r="AK502" s="181"/>
      <c r="AL502" s="181"/>
      <c r="AM502" s="181"/>
      <c r="AN502" s="181"/>
      <c r="AO502" s="181"/>
      <c r="AP502" s="181"/>
      <c r="AQ502" s="181"/>
      <c r="AR502" s="181"/>
      <c r="AS502" s="181"/>
      <c r="AT502" s="181"/>
      <c r="AU502" s="181"/>
      <c r="AV502" s="181"/>
      <c r="AW502" s="181"/>
      <c r="AX502" s="181"/>
      <c r="AY502" s="181"/>
      <c r="AZ502" s="181"/>
      <c r="BA502" s="181"/>
      <c r="BB502" s="181"/>
      <c r="BC502" s="181"/>
      <c r="BD502" s="181"/>
      <c r="BE502" s="181"/>
      <c r="BF502" s="181"/>
      <c r="BG502" s="181"/>
      <c r="BH502" s="181"/>
      <c r="BI502" s="181"/>
      <c r="BJ502" s="181"/>
      <c r="BK502" s="181"/>
      <c r="BL502" s="181"/>
      <c r="BM502" s="181"/>
      <c r="BN502" s="181"/>
      <c r="BO502" s="181"/>
      <c r="BP502" s="181"/>
      <c r="BQ502" s="181"/>
      <c r="BR502" s="181"/>
      <c r="BS502" s="181"/>
      <c r="BT502" s="181"/>
      <c r="BU502" s="181"/>
      <c r="BV502" s="181"/>
      <c r="BW502" s="181"/>
      <c r="BX502" s="181"/>
      <c r="BY502" s="181"/>
      <c r="BZ502" s="181"/>
      <c r="CA502" s="181"/>
      <c r="CB502" s="181"/>
      <c r="CC502" s="181"/>
      <c r="CD502" s="181"/>
      <c r="CE502" s="181"/>
      <c r="CF502" s="181"/>
      <c r="CG502" s="181"/>
      <c r="CH502" s="181"/>
      <c r="CI502" s="181"/>
      <c r="CJ502" s="181"/>
      <c r="CK502" s="181"/>
      <c r="CL502" s="181"/>
      <c r="CM502" s="181"/>
      <c r="CN502" s="181"/>
      <c r="CO502" s="181"/>
      <c r="CP502" s="181"/>
      <c r="CQ502" s="181"/>
      <c r="CR502" s="181"/>
      <c r="CS502" s="181"/>
      <c r="CT502" s="181"/>
      <c r="CU502" s="181"/>
      <c r="CV502" s="181"/>
      <c r="CW502" s="181"/>
      <c r="CX502" s="181"/>
      <c r="CY502" s="181"/>
      <c r="CZ502" s="181"/>
      <c r="DA502" s="181"/>
      <c r="DB502" s="181"/>
      <c r="DC502" s="181"/>
      <c r="DD502" s="181"/>
      <c r="DE502" s="181"/>
      <c r="DF502" s="181"/>
      <c r="DG502" s="181"/>
      <c r="DH502" s="181"/>
      <c r="DI502" s="181"/>
      <c r="DJ502" s="181"/>
      <c r="DK502" s="181"/>
      <c r="DL502" s="181"/>
      <c r="DM502" s="181"/>
      <c r="DN502" s="181"/>
      <c r="DO502" s="181"/>
      <c r="DP502" s="181"/>
      <c r="DQ502" s="181"/>
      <c r="DR502" s="181"/>
      <c r="DS502" s="181"/>
      <c r="DT502" s="181"/>
      <c r="DU502" s="181"/>
      <c r="DV502" s="181"/>
      <c r="DW502" s="181"/>
      <c r="DX502" s="181"/>
      <c r="DY502" s="181"/>
      <c r="DZ502" s="181"/>
      <c r="EA502" s="181"/>
      <c r="EB502" s="181"/>
      <c r="EC502" s="181"/>
      <c r="ED502" s="181"/>
      <c r="EE502" s="181"/>
      <c r="EF502" s="181"/>
      <c r="EG502" s="181"/>
      <c r="EH502" s="181"/>
      <c r="EI502" s="181"/>
      <c r="EJ502" s="181"/>
      <c r="EK502" s="181"/>
      <c r="EL502" s="181"/>
      <c r="EM502" s="181"/>
      <c r="EN502" s="181"/>
      <c r="EO502" s="181"/>
      <c r="EP502" s="181"/>
      <c r="EQ502" s="181"/>
      <c r="ER502" s="181"/>
      <c r="ES502" s="181"/>
      <c r="ET502" s="181"/>
      <c r="EU502" s="181"/>
      <c r="EV502" s="181"/>
      <c r="EW502" s="181"/>
      <c r="EX502" s="181"/>
      <c r="EY502" s="181"/>
      <c r="EZ502" s="181"/>
      <c r="FA502" s="181"/>
      <c r="FB502" s="181"/>
      <c r="FC502" s="181"/>
      <c r="FD502" s="181"/>
      <c r="FE502" s="181"/>
      <c r="FF502" s="181"/>
      <c r="FG502" s="181"/>
      <c r="FH502" s="181"/>
      <c r="FI502" s="181"/>
      <c r="FJ502" s="181"/>
      <c r="FK502" s="181"/>
      <c r="FL502" s="181"/>
      <c r="FM502" s="181"/>
      <c r="FN502" s="181"/>
      <c r="FO502" s="181"/>
      <c r="FP502" s="181"/>
      <c r="FQ502" s="181"/>
      <c r="FR502" s="181"/>
      <c r="FS502" s="181"/>
      <c r="FT502" s="181"/>
      <c r="FU502" s="181"/>
      <c r="FV502" s="181"/>
      <c r="FW502" s="181"/>
      <c r="FX502" s="181"/>
      <c r="FY502" s="181"/>
      <c r="FZ502" s="181"/>
      <c r="GA502" s="181"/>
      <c r="GB502" s="181"/>
      <c r="GC502" s="181"/>
      <c r="GD502" s="181"/>
      <c r="GE502" s="181"/>
      <c r="GF502" s="181"/>
      <c r="GG502" s="181"/>
      <c r="GH502" s="181"/>
      <c r="GI502" s="181"/>
      <c r="GJ502" s="181"/>
      <c r="GK502" s="181"/>
      <c r="GL502" s="181"/>
      <c r="GM502" s="181"/>
      <c r="GN502" s="181"/>
      <c r="GO502" s="181"/>
      <c r="GP502" s="181"/>
      <c r="GQ502" s="181"/>
      <c r="GR502" s="181"/>
      <c r="GS502" s="181"/>
      <c r="GT502" s="181"/>
      <c r="GU502" s="181"/>
      <c r="GV502" s="181"/>
      <c r="GW502" s="181"/>
      <c r="GX502" s="181"/>
      <c r="GY502" s="181"/>
      <c r="GZ502" s="181"/>
      <c r="HA502" s="181"/>
      <c r="HB502" s="181"/>
      <c r="HC502" s="181"/>
      <c r="HD502" s="181"/>
      <c r="HE502" s="181"/>
      <c r="HF502" s="181"/>
      <c r="HG502" s="181"/>
      <c r="HH502" s="181"/>
      <c r="HI502" s="181"/>
      <c r="HJ502" s="181"/>
      <c r="HK502" s="181"/>
      <c r="HL502" s="181"/>
      <c r="HM502" s="181"/>
      <c r="HN502" s="181"/>
      <c r="HO502" s="181"/>
      <c r="HP502" s="181"/>
      <c r="HQ502" s="181"/>
      <c r="HR502" s="181"/>
      <c r="HS502" s="181"/>
      <c r="HT502" s="181"/>
      <c r="HU502" s="181"/>
      <c r="HV502" s="181"/>
      <c r="HW502" s="181"/>
      <c r="HX502" s="181"/>
      <c r="HY502" s="181"/>
      <c r="HZ502" s="181"/>
      <c r="IA502" s="181"/>
      <c r="IB502" s="181"/>
      <c r="IC502" s="181"/>
      <c r="ID502" s="181"/>
      <c r="IE502" s="181"/>
      <c r="IF502" s="181"/>
      <c r="IG502" s="181"/>
      <c r="IH502" s="181"/>
      <c r="II502" s="181"/>
      <c r="IJ502" s="181"/>
      <c r="IK502" s="181"/>
      <c r="IL502" s="181"/>
      <c r="IM502" s="181"/>
      <c r="IN502" s="181"/>
      <c r="IO502" s="181"/>
      <c r="IP502" s="181"/>
      <c r="IQ502" s="181"/>
      <c r="IR502" s="181"/>
      <c r="IS502" s="181"/>
      <c r="IT502" s="181"/>
      <c r="IU502" s="181"/>
      <c r="IV502" s="181"/>
    </row>
    <row r="503" spans="1:256" s="182" customFormat="1" ht="18" customHeight="1">
      <c r="A503" s="58"/>
      <c r="B503" s="183">
        <v>2</v>
      </c>
      <c r="C503" s="183"/>
      <c r="D503" s="184"/>
      <c r="E503" s="184"/>
      <c r="F503" s="62">
        <f>B503</f>
        <v>2</v>
      </c>
      <c r="G503" s="38"/>
      <c r="H503" s="44"/>
      <c r="I503" s="44"/>
      <c r="J503" s="185"/>
      <c r="K503" s="186"/>
      <c r="L503" s="181"/>
      <c r="M503" s="187"/>
      <c r="N503" s="188"/>
      <c r="O503" s="181"/>
      <c r="P503" s="181"/>
      <c r="Q503" s="181"/>
      <c r="R503" s="181"/>
    </row>
    <row r="504" spans="1:256" s="182" customFormat="1" ht="18" customHeight="1">
      <c r="A504" s="252" t="s">
        <v>3</v>
      </c>
      <c r="B504" s="253"/>
      <c r="C504" s="253"/>
      <c r="D504" s="253"/>
      <c r="E504" s="254"/>
      <c r="F504" s="42">
        <f>F503</f>
        <v>2</v>
      </c>
      <c r="G504" s="43" t="s">
        <v>0</v>
      </c>
      <c r="H504" s="44"/>
      <c r="I504" s="44"/>
      <c r="J504" s="185"/>
      <c r="K504" s="186"/>
      <c r="L504" s="181"/>
      <c r="M504" s="187"/>
      <c r="N504" s="188"/>
      <c r="O504" s="181"/>
      <c r="P504" s="181"/>
      <c r="Q504" s="181"/>
      <c r="R504" s="181"/>
    </row>
    <row r="505" spans="1:256" s="87" customFormat="1" ht="23.25" customHeight="1">
      <c r="A505" s="47"/>
      <c r="B505" s="48"/>
      <c r="C505" s="48"/>
      <c r="D505" s="36"/>
      <c r="E505" s="36"/>
      <c r="F505" s="36"/>
      <c r="G505" s="37"/>
      <c r="H505" s="37"/>
      <c r="I505" s="37"/>
      <c r="J505" s="46"/>
      <c r="N505" s="143"/>
    </row>
    <row r="506" spans="1:256" s="87" customFormat="1" ht="31.5" customHeight="1">
      <c r="A506" s="40" t="str">
        <f>'Orçamento Sintético'!A75</f>
        <v xml:space="preserve"> 2.7.13 </v>
      </c>
      <c r="B506" s="40" t="str">
        <f>'Orçamento Sintético'!B75</f>
        <v xml:space="preserve"> 89449 </v>
      </c>
      <c r="C506" s="40" t="str">
        <f>'Orçamento Sintético'!C75</f>
        <v>SINAPI</v>
      </c>
      <c r="D506" s="249" t="str">
        <f>'Orçamento Sintético'!D75</f>
        <v>TUBO, PVC, SOLDÁVEL, DN 50MM, INSTALADO EM PRUMADA DE ÁGUA - FORNECIMENTO E INSTALAÇÃO. AF_12/2014</v>
      </c>
      <c r="E506" s="250"/>
      <c r="F506" s="250"/>
      <c r="G506" s="250"/>
      <c r="H506" s="250"/>
      <c r="I506" s="251"/>
      <c r="J506" s="61"/>
      <c r="K506" s="139"/>
      <c r="L506" s="140"/>
      <c r="M506" s="141"/>
      <c r="N506" s="142"/>
      <c r="O506" s="140"/>
      <c r="P506" s="140"/>
      <c r="Q506" s="140"/>
      <c r="R506" s="140"/>
    </row>
    <row r="507" spans="1:256" s="182" customFormat="1" ht="19.5" customHeight="1">
      <c r="A507" s="58" t="s">
        <v>4</v>
      </c>
      <c r="B507" s="158" t="s">
        <v>5</v>
      </c>
      <c r="C507" s="158"/>
      <c r="D507" s="179"/>
      <c r="E507" s="179"/>
      <c r="F507" s="177" t="s">
        <v>751</v>
      </c>
      <c r="G507" s="38"/>
      <c r="H507" s="38"/>
      <c r="I507" s="38"/>
      <c r="J507" s="38"/>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c r="AJ507" s="181"/>
      <c r="AK507" s="181"/>
      <c r="AL507" s="181"/>
      <c r="AM507" s="181"/>
      <c r="AN507" s="181"/>
      <c r="AO507" s="181"/>
      <c r="AP507" s="181"/>
      <c r="AQ507" s="181"/>
      <c r="AR507" s="181"/>
      <c r="AS507" s="181"/>
      <c r="AT507" s="181"/>
      <c r="AU507" s="181"/>
      <c r="AV507" s="181"/>
      <c r="AW507" s="181"/>
      <c r="AX507" s="181"/>
      <c r="AY507" s="181"/>
      <c r="AZ507" s="181"/>
      <c r="BA507" s="181"/>
      <c r="BB507" s="181"/>
      <c r="BC507" s="181"/>
      <c r="BD507" s="181"/>
      <c r="BE507" s="181"/>
      <c r="BF507" s="181"/>
      <c r="BG507" s="181"/>
      <c r="BH507" s="181"/>
      <c r="BI507" s="181"/>
      <c r="BJ507" s="181"/>
      <c r="BK507" s="181"/>
      <c r="BL507" s="181"/>
      <c r="BM507" s="181"/>
      <c r="BN507" s="181"/>
      <c r="BO507" s="181"/>
      <c r="BP507" s="181"/>
      <c r="BQ507" s="181"/>
      <c r="BR507" s="181"/>
      <c r="BS507" s="181"/>
      <c r="BT507" s="181"/>
      <c r="BU507" s="181"/>
      <c r="BV507" s="181"/>
      <c r="BW507" s="181"/>
      <c r="BX507" s="181"/>
      <c r="BY507" s="181"/>
      <c r="BZ507" s="181"/>
      <c r="CA507" s="181"/>
      <c r="CB507" s="181"/>
      <c r="CC507" s="181"/>
      <c r="CD507" s="181"/>
      <c r="CE507" s="181"/>
      <c r="CF507" s="181"/>
      <c r="CG507" s="181"/>
      <c r="CH507" s="181"/>
      <c r="CI507" s="181"/>
      <c r="CJ507" s="181"/>
      <c r="CK507" s="181"/>
      <c r="CL507" s="181"/>
      <c r="CM507" s="181"/>
      <c r="CN507" s="181"/>
      <c r="CO507" s="181"/>
      <c r="CP507" s="181"/>
      <c r="CQ507" s="181"/>
      <c r="CR507" s="181"/>
      <c r="CS507" s="181"/>
      <c r="CT507" s="181"/>
      <c r="CU507" s="181"/>
      <c r="CV507" s="181"/>
      <c r="CW507" s="181"/>
      <c r="CX507" s="181"/>
      <c r="CY507" s="181"/>
      <c r="CZ507" s="181"/>
      <c r="DA507" s="181"/>
      <c r="DB507" s="181"/>
      <c r="DC507" s="181"/>
      <c r="DD507" s="181"/>
      <c r="DE507" s="181"/>
      <c r="DF507" s="181"/>
      <c r="DG507" s="181"/>
      <c r="DH507" s="181"/>
      <c r="DI507" s="181"/>
      <c r="DJ507" s="181"/>
      <c r="DK507" s="181"/>
      <c r="DL507" s="181"/>
      <c r="DM507" s="181"/>
      <c r="DN507" s="181"/>
      <c r="DO507" s="181"/>
      <c r="DP507" s="181"/>
      <c r="DQ507" s="181"/>
      <c r="DR507" s="181"/>
      <c r="DS507" s="181"/>
      <c r="DT507" s="181"/>
      <c r="DU507" s="181"/>
      <c r="DV507" s="181"/>
      <c r="DW507" s="181"/>
      <c r="DX507" s="181"/>
      <c r="DY507" s="181"/>
      <c r="DZ507" s="181"/>
      <c r="EA507" s="181"/>
      <c r="EB507" s="181"/>
      <c r="EC507" s="181"/>
      <c r="ED507" s="181"/>
      <c r="EE507" s="181"/>
      <c r="EF507" s="181"/>
      <c r="EG507" s="181"/>
      <c r="EH507" s="181"/>
      <c r="EI507" s="181"/>
      <c r="EJ507" s="181"/>
      <c r="EK507" s="181"/>
      <c r="EL507" s="181"/>
      <c r="EM507" s="181"/>
      <c r="EN507" s="181"/>
      <c r="EO507" s="181"/>
      <c r="EP507" s="181"/>
      <c r="EQ507" s="181"/>
      <c r="ER507" s="181"/>
      <c r="ES507" s="181"/>
      <c r="ET507" s="181"/>
      <c r="EU507" s="181"/>
      <c r="EV507" s="181"/>
      <c r="EW507" s="181"/>
      <c r="EX507" s="181"/>
      <c r="EY507" s="181"/>
      <c r="EZ507" s="181"/>
      <c r="FA507" s="181"/>
      <c r="FB507" s="181"/>
      <c r="FC507" s="181"/>
      <c r="FD507" s="181"/>
      <c r="FE507" s="181"/>
      <c r="FF507" s="181"/>
      <c r="FG507" s="181"/>
      <c r="FH507" s="181"/>
      <c r="FI507" s="181"/>
      <c r="FJ507" s="181"/>
      <c r="FK507" s="181"/>
      <c r="FL507" s="181"/>
      <c r="FM507" s="181"/>
      <c r="FN507" s="181"/>
      <c r="FO507" s="181"/>
      <c r="FP507" s="181"/>
      <c r="FQ507" s="181"/>
      <c r="FR507" s="181"/>
      <c r="FS507" s="181"/>
      <c r="FT507" s="181"/>
      <c r="FU507" s="181"/>
      <c r="FV507" s="181"/>
      <c r="FW507" s="181"/>
      <c r="FX507" s="181"/>
      <c r="FY507" s="181"/>
      <c r="FZ507" s="181"/>
      <c r="GA507" s="181"/>
      <c r="GB507" s="181"/>
      <c r="GC507" s="181"/>
      <c r="GD507" s="181"/>
      <c r="GE507" s="181"/>
      <c r="GF507" s="181"/>
      <c r="GG507" s="181"/>
      <c r="GH507" s="181"/>
      <c r="GI507" s="181"/>
      <c r="GJ507" s="181"/>
      <c r="GK507" s="181"/>
      <c r="GL507" s="181"/>
      <c r="GM507" s="181"/>
      <c r="GN507" s="181"/>
      <c r="GO507" s="181"/>
      <c r="GP507" s="181"/>
      <c r="GQ507" s="181"/>
      <c r="GR507" s="181"/>
      <c r="GS507" s="181"/>
      <c r="GT507" s="181"/>
      <c r="GU507" s="181"/>
      <c r="GV507" s="181"/>
      <c r="GW507" s="181"/>
      <c r="GX507" s="181"/>
      <c r="GY507" s="181"/>
      <c r="GZ507" s="181"/>
      <c r="HA507" s="181"/>
      <c r="HB507" s="181"/>
      <c r="HC507" s="181"/>
      <c r="HD507" s="181"/>
      <c r="HE507" s="181"/>
      <c r="HF507" s="181"/>
      <c r="HG507" s="181"/>
      <c r="HH507" s="181"/>
      <c r="HI507" s="181"/>
      <c r="HJ507" s="181"/>
      <c r="HK507" s="181"/>
      <c r="HL507" s="181"/>
      <c r="HM507" s="181"/>
      <c r="HN507" s="181"/>
      <c r="HO507" s="181"/>
      <c r="HP507" s="181"/>
      <c r="HQ507" s="181"/>
      <c r="HR507" s="181"/>
      <c r="HS507" s="181"/>
      <c r="HT507" s="181"/>
      <c r="HU507" s="181"/>
      <c r="HV507" s="181"/>
      <c r="HW507" s="181"/>
      <c r="HX507" s="181"/>
      <c r="HY507" s="181"/>
      <c r="HZ507" s="181"/>
      <c r="IA507" s="181"/>
      <c r="IB507" s="181"/>
      <c r="IC507" s="181"/>
      <c r="ID507" s="181"/>
      <c r="IE507" s="181"/>
      <c r="IF507" s="181"/>
      <c r="IG507" s="181"/>
      <c r="IH507" s="181"/>
      <c r="II507" s="181"/>
      <c r="IJ507" s="181"/>
      <c r="IK507" s="181"/>
      <c r="IL507" s="181"/>
      <c r="IM507" s="181"/>
      <c r="IN507" s="181"/>
      <c r="IO507" s="181"/>
      <c r="IP507" s="181"/>
      <c r="IQ507" s="181"/>
      <c r="IR507" s="181"/>
      <c r="IS507" s="181"/>
      <c r="IT507" s="181"/>
      <c r="IU507" s="181"/>
      <c r="IV507" s="181"/>
    </row>
    <row r="508" spans="1:256" s="182" customFormat="1" ht="19.5" customHeight="1">
      <c r="A508" s="58"/>
      <c r="B508" s="183">
        <v>4</v>
      </c>
      <c r="C508" s="183"/>
      <c r="D508" s="184"/>
      <c r="E508" s="184"/>
      <c r="F508" s="62">
        <f>B508</f>
        <v>4</v>
      </c>
      <c r="G508" s="38"/>
      <c r="H508" s="44"/>
      <c r="I508" s="44"/>
      <c r="J508" s="185"/>
      <c r="K508" s="186"/>
      <c r="L508" s="181"/>
      <c r="M508" s="187"/>
      <c r="N508" s="188"/>
      <c r="O508" s="181"/>
      <c r="P508" s="181"/>
      <c r="Q508" s="181"/>
      <c r="R508" s="181"/>
    </row>
    <row r="509" spans="1:256" s="182" customFormat="1" ht="19.5" customHeight="1">
      <c r="A509" s="252" t="s">
        <v>3</v>
      </c>
      <c r="B509" s="253"/>
      <c r="C509" s="253"/>
      <c r="D509" s="253"/>
      <c r="E509" s="254"/>
      <c r="F509" s="42">
        <f>F508</f>
        <v>4</v>
      </c>
      <c r="G509" s="43" t="s">
        <v>11</v>
      </c>
      <c r="H509" s="44"/>
      <c r="I509" s="44"/>
      <c r="J509" s="185"/>
      <c r="K509" s="186"/>
      <c r="L509" s="181"/>
      <c r="M509" s="187"/>
      <c r="N509" s="188"/>
      <c r="O509" s="181"/>
      <c r="P509" s="181"/>
      <c r="Q509" s="181"/>
      <c r="R509" s="181"/>
    </row>
    <row r="510" spans="1:256" s="87" customFormat="1" ht="23.25" customHeight="1">
      <c r="A510" s="47"/>
      <c r="B510" s="48"/>
      <c r="C510" s="48"/>
      <c r="D510" s="36"/>
      <c r="E510" s="36"/>
      <c r="F510" s="36"/>
      <c r="G510" s="37"/>
      <c r="H510" s="37"/>
      <c r="I510" s="37"/>
      <c r="J510" s="46"/>
      <c r="N510" s="143"/>
    </row>
    <row r="511" spans="1:256" s="87" customFormat="1" ht="29.25" customHeight="1">
      <c r="A511" s="40" t="str">
        <f>'Orçamento Sintético'!A76</f>
        <v xml:space="preserve"> 2.7.14 </v>
      </c>
      <c r="B511" s="40" t="str">
        <f>'Orçamento Sintético'!B76</f>
        <v xml:space="preserve"> 97434 </v>
      </c>
      <c r="C511" s="40" t="str">
        <f>'Orçamento Sintético'!C76</f>
        <v>SINAPI</v>
      </c>
      <c r="D511" s="249" t="str">
        <f>'Orçamento Sintético'!D76</f>
        <v>CURVA 90 GRAUS, EM AÇO, CONEXÃO RANHURADA, DN 50 (2"), INSTALADO EM PRUMADAS - FORNECIMENTO E INSTALAÇÃO. AF_10/2020</v>
      </c>
      <c r="E511" s="250"/>
      <c r="F511" s="250"/>
      <c r="G511" s="250"/>
      <c r="H511" s="250"/>
      <c r="I511" s="251"/>
      <c r="J511" s="61"/>
      <c r="K511" s="139"/>
      <c r="L511" s="140"/>
      <c r="M511" s="141"/>
      <c r="N511" s="142"/>
      <c r="O511" s="140"/>
      <c r="P511" s="140"/>
      <c r="Q511" s="140"/>
      <c r="R511" s="140"/>
    </row>
    <row r="512" spans="1:256" s="87" customFormat="1" ht="17.25" customHeight="1">
      <c r="A512" s="58" t="s">
        <v>4</v>
      </c>
      <c r="B512" s="158" t="s">
        <v>5</v>
      </c>
      <c r="C512" s="158"/>
      <c r="D512" s="179"/>
      <c r="E512" s="179"/>
      <c r="F512" s="180" t="s">
        <v>2</v>
      </c>
      <c r="G512" s="38"/>
      <c r="H512" s="38"/>
      <c r="I512" s="38"/>
      <c r="J512" s="61"/>
      <c r="K512" s="140"/>
      <c r="L512" s="140"/>
      <c r="M512" s="140"/>
      <c r="N512" s="140"/>
      <c r="O512" s="140"/>
      <c r="P512" s="140"/>
      <c r="Q512" s="140"/>
      <c r="R512" s="140"/>
      <c r="S512" s="140"/>
      <c r="T512" s="140"/>
      <c r="U512" s="140"/>
      <c r="V512" s="140"/>
      <c r="W512" s="140"/>
      <c r="X512" s="140"/>
      <c r="Y512" s="140"/>
      <c r="Z512" s="140"/>
      <c r="AA512" s="140"/>
      <c r="AB512" s="140"/>
      <c r="AC512" s="140"/>
      <c r="AD512" s="140"/>
      <c r="AE512" s="140"/>
      <c r="AF512" s="140"/>
      <c r="AG512" s="140"/>
      <c r="AH512" s="140"/>
      <c r="AI512" s="140"/>
      <c r="AJ512" s="140"/>
      <c r="AK512" s="140"/>
      <c r="AL512" s="140"/>
      <c r="AM512" s="140"/>
      <c r="AN512" s="140"/>
      <c r="AO512" s="140"/>
      <c r="AP512" s="140"/>
      <c r="AQ512" s="140"/>
      <c r="AR512" s="140"/>
      <c r="AS512" s="140"/>
      <c r="AT512" s="140"/>
      <c r="AU512" s="140"/>
      <c r="AV512" s="140"/>
      <c r="AW512" s="140"/>
      <c r="AX512" s="140"/>
      <c r="AY512" s="140"/>
      <c r="AZ512" s="140"/>
      <c r="BA512" s="140"/>
      <c r="BB512" s="140"/>
      <c r="BC512" s="140"/>
      <c r="BD512" s="140"/>
      <c r="BE512" s="140"/>
      <c r="BF512" s="140"/>
      <c r="BG512" s="140"/>
      <c r="BH512" s="140"/>
      <c r="BI512" s="140"/>
      <c r="BJ512" s="140"/>
      <c r="BK512" s="140"/>
      <c r="BL512" s="140"/>
      <c r="BM512" s="140"/>
      <c r="BN512" s="140"/>
      <c r="BO512" s="140"/>
      <c r="BP512" s="140"/>
      <c r="BQ512" s="140"/>
      <c r="BR512" s="140"/>
      <c r="BS512" s="140"/>
      <c r="BT512" s="140"/>
      <c r="BU512" s="140"/>
      <c r="BV512" s="140"/>
      <c r="BW512" s="140"/>
      <c r="BX512" s="140"/>
      <c r="BY512" s="140"/>
      <c r="BZ512" s="140"/>
      <c r="CA512" s="140"/>
      <c r="CB512" s="140"/>
      <c r="CC512" s="140"/>
      <c r="CD512" s="140"/>
      <c r="CE512" s="140"/>
      <c r="CF512" s="140"/>
      <c r="CG512" s="140"/>
      <c r="CH512" s="140"/>
      <c r="CI512" s="140"/>
      <c r="CJ512" s="140"/>
      <c r="CK512" s="140"/>
      <c r="CL512" s="140"/>
      <c r="CM512" s="140"/>
      <c r="CN512" s="140"/>
      <c r="CO512" s="140"/>
      <c r="CP512" s="140"/>
      <c r="CQ512" s="140"/>
      <c r="CR512" s="140"/>
      <c r="CS512" s="140"/>
      <c r="CT512" s="140"/>
      <c r="CU512" s="140"/>
      <c r="CV512" s="140"/>
      <c r="CW512" s="140"/>
      <c r="CX512" s="140"/>
      <c r="CY512" s="140"/>
      <c r="CZ512" s="140"/>
      <c r="DA512" s="140"/>
      <c r="DB512" s="140"/>
      <c r="DC512" s="140"/>
      <c r="DD512" s="140"/>
      <c r="DE512" s="140"/>
      <c r="DF512" s="140"/>
      <c r="DG512" s="140"/>
      <c r="DH512" s="140"/>
      <c r="DI512" s="140"/>
      <c r="DJ512" s="140"/>
      <c r="DK512" s="140"/>
      <c r="DL512" s="140"/>
      <c r="DM512" s="140"/>
      <c r="DN512" s="140"/>
      <c r="DO512" s="140"/>
      <c r="DP512" s="140"/>
      <c r="DQ512" s="140"/>
      <c r="DR512" s="140"/>
      <c r="DS512" s="140"/>
      <c r="DT512" s="140"/>
      <c r="DU512" s="140"/>
      <c r="DV512" s="140"/>
      <c r="DW512" s="140"/>
      <c r="DX512" s="140"/>
      <c r="DY512" s="140"/>
      <c r="DZ512" s="140"/>
      <c r="EA512" s="140"/>
      <c r="EB512" s="140"/>
      <c r="EC512" s="140"/>
      <c r="ED512" s="140"/>
      <c r="EE512" s="140"/>
      <c r="EF512" s="140"/>
      <c r="EG512" s="140"/>
      <c r="EH512" s="140"/>
      <c r="EI512" s="140"/>
      <c r="EJ512" s="140"/>
      <c r="EK512" s="140"/>
      <c r="EL512" s="140"/>
      <c r="EM512" s="140"/>
      <c r="EN512" s="140"/>
      <c r="EO512" s="140"/>
      <c r="EP512" s="140"/>
      <c r="EQ512" s="140"/>
      <c r="ER512" s="140"/>
      <c r="ES512" s="140"/>
      <c r="ET512" s="140"/>
      <c r="EU512" s="140"/>
      <c r="EV512" s="140"/>
      <c r="EW512" s="140"/>
      <c r="EX512" s="140"/>
      <c r="EY512" s="140"/>
      <c r="EZ512" s="140"/>
      <c r="FA512" s="140"/>
      <c r="FB512" s="140"/>
      <c r="FC512" s="140"/>
      <c r="FD512" s="140"/>
      <c r="FE512" s="140"/>
      <c r="FF512" s="140"/>
      <c r="FG512" s="140"/>
      <c r="FH512" s="140"/>
      <c r="FI512" s="140"/>
      <c r="FJ512" s="140"/>
      <c r="FK512" s="140"/>
      <c r="FL512" s="140"/>
      <c r="FM512" s="140"/>
      <c r="FN512" s="140"/>
      <c r="FO512" s="140"/>
      <c r="FP512" s="140"/>
      <c r="FQ512" s="140"/>
      <c r="FR512" s="140"/>
      <c r="FS512" s="140"/>
      <c r="FT512" s="140"/>
      <c r="FU512" s="140"/>
      <c r="FV512" s="140"/>
      <c r="FW512" s="140"/>
      <c r="FX512" s="140"/>
      <c r="FY512" s="140"/>
      <c r="FZ512" s="140"/>
      <c r="GA512" s="140"/>
      <c r="GB512" s="140"/>
      <c r="GC512" s="140"/>
      <c r="GD512" s="140"/>
      <c r="GE512" s="140"/>
      <c r="GF512" s="140"/>
      <c r="GG512" s="140"/>
      <c r="GH512" s="140"/>
      <c r="GI512" s="140"/>
      <c r="GJ512" s="140"/>
      <c r="GK512" s="140"/>
      <c r="GL512" s="140"/>
      <c r="GM512" s="140"/>
      <c r="GN512" s="140"/>
      <c r="GO512" s="140"/>
      <c r="GP512" s="140"/>
      <c r="GQ512" s="140"/>
      <c r="GR512" s="140"/>
      <c r="GS512" s="140"/>
      <c r="GT512" s="140"/>
      <c r="GU512" s="140"/>
      <c r="GV512" s="140"/>
      <c r="GW512" s="140"/>
      <c r="GX512" s="140"/>
      <c r="GY512" s="140"/>
      <c r="GZ512" s="140"/>
      <c r="HA512" s="140"/>
      <c r="HB512" s="140"/>
      <c r="HC512" s="140"/>
      <c r="HD512" s="140"/>
      <c r="HE512" s="140"/>
      <c r="HF512" s="140"/>
      <c r="HG512" s="140"/>
      <c r="HH512" s="140"/>
      <c r="HI512" s="140"/>
      <c r="HJ512" s="140"/>
      <c r="HK512" s="140"/>
      <c r="HL512" s="140"/>
      <c r="HM512" s="140"/>
      <c r="HN512" s="140"/>
      <c r="HO512" s="140"/>
      <c r="HP512" s="140"/>
      <c r="HQ512" s="140"/>
      <c r="HR512" s="140"/>
      <c r="HS512" s="140"/>
      <c r="HT512" s="140"/>
      <c r="HU512" s="140"/>
      <c r="HV512" s="140"/>
      <c r="HW512" s="140"/>
      <c r="HX512" s="140"/>
      <c r="HY512" s="140"/>
      <c r="HZ512" s="140"/>
      <c r="IA512" s="140"/>
      <c r="IB512" s="140"/>
      <c r="IC512" s="140"/>
      <c r="ID512" s="140"/>
      <c r="IE512" s="140"/>
      <c r="IF512" s="140"/>
      <c r="IG512" s="140"/>
      <c r="IH512" s="140"/>
      <c r="II512" s="140"/>
      <c r="IJ512" s="140"/>
      <c r="IK512" s="140"/>
      <c r="IL512" s="140"/>
      <c r="IM512" s="140"/>
      <c r="IN512" s="140"/>
      <c r="IO512" s="140"/>
      <c r="IP512" s="140"/>
      <c r="IQ512" s="140"/>
      <c r="IR512" s="140"/>
      <c r="IS512" s="140"/>
      <c r="IT512" s="140"/>
      <c r="IU512" s="140"/>
      <c r="IV512" s="140"/>
    </row>
    <row r="513" spans="1:256" s="87" customFormat="1" ht="15.75" customHeight="1">
      <c r="A513" s="58"/>
      <c r="B513" s="183">
        <v>1</v>
      </c>
      <c r="C513" s="183"/>
      <c r="D513" s="184"/>
      <c r="E513" s="184"/>
      <c r="F513" s="62">
        <f>B513</f>
        <v>1</v>
      </c>
      <c r="G513" s="38"/>
      <c r="H513" s="44"/>
      <c r="I513" s="44"/>
      <c r="J513" s="45"/>
      <c r="K513" s="139"/>
      <c r="L513" s="140"/>
      <c r="M513" s="141"/>
      <c r="N513" s="142"/>
      <c r="O513" s="140"/>
      <c r="P513" s="140"/>
      <c r="Q513" s="140"/>
      <c r="R513" s="140"/>
    </row>
    <row r="514" spans="1:256" s="87" customFormat="1" ht="18.75" customHeight="1">
      <c r="A514" s="252" t="s">
        <v>3</v>
      </c>
      <c r="B514" s="253"/>
      <c r="C514" s="253"/>
      <c r="D514" s="253"/>
      <c r="E514" s="254"/>
      <c r="F514" s="42">
        <f>F513</f>
        <v>1</v>
      </c>
      <c r="G514" s="43" t="s">
        <v>0</v>
      </c>
      <c r="H514" s="44"/>
      <c r="I514" s="44"/>
      <c r="J514" s="45"/>
      <c r="K514" s="139"/>
      <c r="L514" s="140"/>
      <c r="M514" s="141"/>
      <c r="N514" s="142"/>
      <c r="O514" s="140"/>
      <c r="P514" s="140"/>
      <c r="Q514" s="140"/>
      <c r="R514" s="140"/>
    </row>
    <row r="515" spans="1:256" s="87" customFormat="1" ht="23.25" customHeight="1">
      <c r="A515" s="47"/>
      <c r="B515" s="48"/>
      <c r="C515" s="48"/>
      <c r="D515" s="36"/>
      <c r="E515" s="36"/>
      <c r="F515" s="36"/>
      <c r="G515" s="37"/>
      <c r="H515" s="37"/>
      <c r="I515" s="37"/>
      <c r="J515" s="46"/>
      <c r="N515" s="143"/>
    </row>
    <row r="516" spans="1:256" s="87" customFormat="1" ht="31.5" customHeight="1">
      <c r="A516" s="40" t="str">
        <f>'Orçamento Sintético'!A77</f>
        <v xml:space="preserve"> 2.7.15</v>
      </c>
      <c r="B516" s="40" t="str">
        <f>'Orçamento Sintético'!B77</f>
        <v xml:space="preserve"> 102623 </v>
      </c>
      <c r="C516" s="40" t="str">
        <f>'Orçamento Sintético'!C77</f>
        <v>SINAPI</v>
      </c>
      <c r="D516" s="249" t="str">
        <f>'Orçamento Sintético'!D77</f>
        <v>CAIXA D´ÁGUA EM POLIETILENO, 1000 LITROS (INCLUSOS TUBOS, CONEXÕES E TORNEIRA DE BÓIA) - FORNECIMENTO E INSTALAÇÃO. AF_06/2021</v>
      </c>
      <c r="E516" s="250"/>
      <c r="F516" s="250"/>
      <c r="G516" s="250"/>
      <c r="H516" s="250"/>
      <c r="I516" s="251"/>
      <c r="J516" s="61"/>
      <c r="K516" s="139"/>
      <c r="L516" s="140"/>
      <c r="M516" s="141"/>
      <c r="N516" s="142"/>
      <c r="O516" s="140"/>
      <c r="P516" s="140"/>
      <c r="Q516" s="140"/>
      <c r="R516" s="140"/>
    </row>
    <row r="517" spans="1:256" s="87" customFormat="1" ht="19.5" customHeight="1">
      <c r="A517" s="58" t="s">
        <v>4</v>
      </c>
      <c r="B517" s="158" t="s">
        <v>5</v>
      </c>
      <c r="C517" s="158"/>
      <c r="D517" s="179"/>
      <c r="E517" s="179"/>
      <c r="F517" s="177" t="s">
        <v>751</v>
      </c>
      <c r="G517" s="38"/>
      <c r="H517" s="38"/>
      <c r="I517" s="38"/>
      <c r="J517" s="61"/>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40"/>
      <c r="AY517" s="140"/>
      <c r="AZ517" s="140"/>
      <c r="BA517" s="140"/>
      <c r="BB517" s="140"/>
      <c r="BC517" s="140"/>
      <c r="BD517" s="140"/>
      <c r="BE517" s="140"/>
      <c r="BF517" s="140"/>
      <c r="BG517" s="140"/>
      <c r="BH517" s="140"/>
      <c r="BI517" s="140"/>
      <c r="BJ517" s="140"/>
      <c r="BK517" s="140"/>
      <c r="BL517" s="140"/>
      <c r="BM517" s="140"/>
      <c r="BN517" s="140"/>
      <c r="BO517" s="140"/>
      <c r="BP517" s="140"/>
      <c r="BQ517" s="140"/>
      <c r="BR517" s="140"/>
      <c r="BS517" s="140"/>
      <c r="BT517" s="140"/>
      <c r="BU517" s="140"/>
      <c r="BV517" s="140"/>
      <c r="BW517" s="140"/>
      <c r="BX517" s="140"/>
      <c r="BY517" s="140"/>
      <c r="BZ517" s="140"/>
      <c r="CA517" s="140"/>
      <c r="CB517" s="140"/>
      <c r="CC517" s="140"/>
      <c r="CD517" s="140"/>
      <c r="CE517" s="140"/>
      <c r="CF517" s="140"/>
      <c r="CG517" s="140"/>
      <c r="CH517" s="140"/>
      <c r="CI517" s="140"/>
      <c r="CJ517" s="140"/>
      <c r="CK517" s="140"/>
      <c r="CL517" s="140"/>
      <c r="CM517" s="140"/>
      <c r="CN517" s="140"/>
      <c r="CO517" s="140"/>
      <c r="CP517" s="140"/>
      <c r="CQ517" s="140"/>
      <c r="CR517" s="140"/>
      <c r="CS517" s="140"/>
      <c r="CT517" s="140"/>
      <c r="CU517" s="140"/>
      <c r="CV517" s="140"/>
      <c r="CW517" s="140"/>
      <c r="CX517" s="140"/>
      <c r="CY517" s="140"/>
      <c r="CZ517" s="140"/>
      <c r="DA517" s="140"/>
      <c r="DB517" s="140"/>
      <c r="DC517" s="140"/>
      <c r="DD517" s="140"/>
      <c r="DE517" s="140"/>
      <c r="DF517" s="140"/>
      <c r="DG517" s="140"/>
      <c r="DH517" s="140"/>
      <c r="DI517" s="140"/>
      <c r="DJ517" s="140"/>
      <c r="DK517" s="140"/>
      <c r="DL517" s="140"/>
      <c r="DM517" s="140"/>
      <c r="DN517" s="140"/>
      <c r="DO517" s="140"/>
      <c r="DP517" s="140"/>
      <c r="DQ517" s="140"/>
      <c r="DR517" s="140"/>
      <c r="DS517" s="140"/>
      <c r="DT517" s="140"/>
      <c r="DU517" s="140"/>
      <c r="DV517" s="140"/>
      <c r="DW517" s="140"/>
      <c r="DX517" s="140"/>
      <c r="DY517" s="140"/>
      <c r="DZ517" s="140"/>
      <c r="EA517" s="140"/>
      <c r="EB517" s="140"/>
      <c r="EC517" s="140"/>
      <c r="ED517" s="140"/>
      <c r="EE517" s="140"/>
      <c r="EF517" s="140"/>
      <c r="EG517" s="140"/>
      <c r="EH517" s="140"/>
      <c r="EI517" s="140"/>
      <c r="EJ517" s="140"/>
      <c r="EK517" s="140"/>
      <c r="EL517" s="140"/>
      <c r="EM517" s="140"/>
      <c r="EN517" s="140"/>
      <c r="EO517" s="140"/>
      <c r="EP517" s="140"/>
      <c r="EQ517" s="140"/>
      <c r="ER517" s="140"/>
      <c r="ES517" s="140"/>
      <c r="ET517" s="140"/>
      <c r="EU517" s="140"/>
      <c r="EV517" s="140"/>
      <c r="EW517" s="140"/>
      <c r="EX517" s="140"/>
      <c r="EY517" s="140"/>
      <c r="EZ517" s="140"/>
      <c r="FA517" s="140"/>
      <c r="FB517" s="140"/>
      <c r="FC517" s="140"/>
      <c r="FD517" s="140"/>
      <c r="FE517" s="140"/>
      <c r="FF517" s="140"/>
      <c r="FG517" s="140"/>
      <c r="FH517" s="140"/>
      <c r="FI517" s="140"/>
      <c r="FJ517" s="140"/>
      <c r="FK517" s="140"/>
      <c r="FL517" s="140"/>
      <c r="FM517" s="140"/>
      <c r="FN517" s="140"/>
      <c r="FO517" s="140"/>
      <c r="FP517" s="140"/>
      <c r="FQ517" s="140"/>
      <c r="FR517" s="140"/>
      <c r="FS517" s="140"/>
      <c r="FT517" s="140"/>
      <c r="FU517" s="140"/>
      <c r="FV517" s="140"/>
      <c r="FW517" s="140"/>
      <c r="FX517" s="140"/>
      <c r="FY517" s="140"/>
      <c r="FZ517" s="140"/>
      <c r="GA517" s="140"/>
      <c r="GB517" s="140"/>
      <c r="GC517" s="140"/>
      <c r="GD517" s="140"/>
      <c r="GE517" s="140"/>
      <c r="GF517" s="140"/>
      <c r="GG517" s="140"/>
      <c r="GH517" s="140"/>
      <c r="GI517" s="140"/>
      <c r="GJ517" s="140"/>
      <c r="GK517" s="140"/>
      <c r="GL517" s="140"/>
      <c r="GM517" s="140"/>
      <c r="GN517" s="140"/>
      <c r="GO517" s="140"/>
      <c r="GP517" s="140"/>
      <c r="GQ517" s="140"/>
      <c r="GR517" s="140"/>
      <c r="GS517" s="140"/>
      <c r="GT517" s="140"/>
      <c r="GU517" s="140"/>
      <c r="GV517" s="140"/>
      <c r="GW517" s="140"/>
      <c r="GX517" s="140"/>
      <c r="GY517" s="140"/>
      <c r="GZ517" s="140"/>
      <c r="HA517" s="140"/>
      <c r="HB517" s="140"/>
      <c r="HC517" s="140"/>
      <c r="HD517" s="140"/>
      <c r="HE517" s="140"/>
      <c r="HF517" s="140"/>
      <c r="HG517" s="140"/>
      <c r="HH517" s="140"/>
      <c r="HI517" s="140"/>
      <c r="HJ517" s="140"/>
      <c r="HK517" s="140"/>
      <c r="HL517" s="140"/>
      <c r="HM517" s="140"/>
      <c r="HN517" s="140"/>
      <c r="HO517" s="140"/>
      <c r="HP517" s="140"/>
      <c r="HQ517" s="140"/>
      <c r="HR517" s="140"/>
      <c r="HS517" s="140"/>
      <c r="HT517" s="140"/>
      <c r="HU517" s="140"/>
      <c r="HV517" s="140"/>
      <c r="HW517" s="140"/>
      <c r="HX517" s="140"/>
      <c r="HY517" s="140"/>
      <c r="HZ517" s="140"/>
      <c r="IA517" s="140"/>
      <c r="IB517" s="140"/>
      <c r="IC517" s="140"/>
      <c r="ID517" s="140"/>
      <c r="IE517" s="140"/>
      <c r="IF517" s="140"/>
      <c r="IG517" s="140"/>
      <c r="IH517" s="140"/>
      <c r="II517" s="140"/>
      <c r="IJ517" s="140"/>
      <c r="IK517" s="140"/>
      <c r="IL517" s="140"/>
      <c r="IM517" s="140"/>
      <c r="IN517" s="140"/>
      <c r="IO517" s="140"/>
      <c r="IP517" s="140"/>
      <c r="IQ517" s="140"/>
      <c r="IR517" s="140"/>
      <c r="IS517" s="140"/>
      <c r="IT517" s="140"/>
      <c r="IU517" s="140"/>
      <c r="IV517" s="140"/>
    </row>
    <row r="518" spans="1:256" s="87" customFormat="1" ht="19.5" customHeight="1">
      <c r="A518" s="58"/>
      <c r="B518" s="183">
        <v>1</v>
      </c>
      <c r="C518" s="183"/>
      <c r="D518" s="184"/>
      <c r="E518" s="184"/>
      <c r="F518" s="62">
        <f>B518</f>
        <v>1</v>
      </c>
      <c r="G518" s="38"/>
      <c r="H518" s="44"/>
      <c r="I518" s="44"/>
      <c r="J518" s="45"/>
      <c r="K518" s="139"/>
      <c r="L518" s="140"/>
      <c r="M518" s="141"/>
      <c r="N518" s="142"/>
      <c r="O518" s="140"/>
      <c r="P518" s="140"/>
      <c r="Q518" s="140"/>
      <c r="R518" s="140"/>
    </row>
    <row r="519" spans="1:256" s="87" customFormat="1" ht="19.5" customHeight="1">
      <c r="A519" s="252" t="s">
        <v>3</v>
      </c>
      <c r="B519" s="253"/>
      <c r="C519" s="253"/>
      <c r="D519" s="253"/>
      <c r="E519" s="254"/>
      <c r="F519" s="42">
        <f>F518</f>
        <v>1</v>
      </c>
      <c r="G519" s="43" t="s">
        <v>0</v>
      </c>
      <c r="H519" s="44"/>
      <c r="I519" s="44"/>
      <c r="J519" s="45"/>
      <c r="K519" s="139"/>
      <c r="L519" s="140"/>
      <c r="M519" s="141"/>
      <c r="N519" s="142"/>
      <c r="O519" s="140"/>
      <c r="P519" s="140"/>
      <c r="Q519" s="140"/>
      <c r="R519" s="140"/>
    </row>
    <row r="520" spans="1:256" s="87" customFormat="1">
      <c r="A520" s="47"/>
      <c r="B520" s="48"/>
      <c r="C520" s="48"/>
      <c r="D520" s="36"/>
      <c r="E520" s="36"/>
      <c r="F520" s="36"/>
      <c r="G520" s="37"/>
      <c r="H520" s="37"/>
      <c r="I520" s="37"/>
      <c r="J520" s="46"/>
      <c r="N520" s="143"/>
    </row>
    <row r="521" spans="1:256" s="87" customFormat="1" ht="43.5" customHeight="1">
      <c r="A521" s="40" t="str">
        <f>'Orçamento Sintético'!A78</f>
        <v xml:space="preserve"> 2.7.16</v>
      </c>
      <c r="B521" s="40" t="str">
        <f>'Orçamento Sintético'!B78</f>
        <v xml:space="preserve"> 94648 </v>
      </c>
      <c r="C521" s="40" t="str">
        <f>'Orçamento Sintético'!C78</f>
        <v>SINAPI</v>
      </c>
      <c r="D521" s="249" t="str">
        <f>'Orçamento Sintético'!D78</f>
        <v>TUBO, PVC, SOLDÁVEL, DN  25 MM, INSTALADO EM RESERVAÇÃO DE ÁGUA DE EDIFICAÇÃO QUE POSSUA RESERVATÓRIO DE FIBRA/FIBROCIMENTO   FORNECIMENTO E INSTALAÇÃO. AF_06/2016</v>
      </c>
      <c r="E521" s="250"/>
      <c r="F521" s="250"/>
      <c r="G521" s="250"/>
      <c r="H521" s="250"/>
      <c r="I521" s="251"/>
      <c r="J521" s="61"/>
      <c r="K521" s="139"/>
      <c r="L521" s="140"/>
      <c r="M521" s="141"/>
      <c r="N521" s="142"/>
      <c r="O521" s="140"/>
      <c r="P521" s="140"/>
      <c r="Q521" s="140"/>
      <c r="R521" s="140"/>
    </row>
    <row r="522" spans="1:256" s="87" customFormat="1" ht="19.5" customHeight="1">
      <c r="A522" s="58" t="s">
        <v>4</v>
      </c>
      <c r="B522" s="158" t="s">
        <v>5</v>
      </c>
      <c r="C522" s="158"/>
      <c r="D522" s="179"/>
      <c r="E522" s="179"/>
      <c r="F522" s="177" t="s">
        <v>751</v>
      </c>
      <c r="G522" s="38"/>
      <c r="H522" s="38"/>
      <c r="I522" s="38"/>
      <c r="J522" s="61"/>
      <c r="K522" s="140"/>
      <c r="L522" s="140"/>
      <c r="M522" s="140"/>
      <c r="N522" s="140"/>
      <c r="O522" s="140"/>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0"/>
      <c r="AL522" s="140"/>
      <c r="AM522" s="140"/>
      <c r="AN522" s="140"/>
      <c r="AO522" s="140"/>
      <c r="AP522" s="140"/>
      <c r="AQ522" s="140"/>
      <c r="AR522" s="140"/>
      <c r="AS522" s="140"/>
      <c r="AT522" s="140"/>
      <c r="AU522" s="140"/>
      <c r="AV522" s="140"/>
      <c r="AW522" s="140"/>
      <c r="AX522" s="140"/>
      <c r="AY522" s="140"/>
      <c r="AZ522" s="140"/>
      <c r="BA522" s="140"/>
      <c r="BB522" s="140"/>
      <c r="BC522" s="140"/>
      <c r="BD522" s="140"/>
      <c r="BE522" s="140"/>
      <c r="BF522" s="140"/>
      <c r="BG522" s="140"/>
      <c r="BH522" s="140"/>
      <c r="BI522" s="140"/>
      <c r="BJ522" s="140"/>
      <c r="BK522" s="140"/>
      <c r="BL522" s="140"/>
      <c r="BM522" s="140"/>
      <c r="BN522" s="140"/>
      <c r="BO522" s="140"/>
      <c r="BP522" s="140"/>
      <c r="BQ522" s="140"/>
      <c r="BR522" s="140"/>
      <c r="BS522" s="140"/>
      <c r="BT522" s="140"/>
      <c r="BU522" s="140"/>
      <c r="BV522" s="140"/>
      <c r="BW522" s="140"/>
      <c r="BX522" s="140"/>
      <c r="BY522" s="140"/>
      <c r="BZ522" s="140"/>
      <c r="CA522" s="140"/>
      <c r="CB522" s="140"/>
      <c r="CC522" s="140"/>
      <c r="CD522" s="140"/>
      <c r="CE522" s="140"/>
      <c r="CF522" s="140"/>
      <c r="CG522" s="140"/>
      <c r="CH522" s="140"/>
      <c r="CI522" s="140"/>
      <c r="CJ522" s="140"/>
      <c r="CK522" s="140"/>
      <c r="CL522" s="140"/>
      <c r="CM522" s="140"/>
      <c r="CN522" s="140"/>
      <c r="CO522" s="140"/>
      <c r="CP522" s="140"/>
      <c r="CQ522" s="140"/>
      <c r="CR522" s="140"/>
      <c r="CS522" s="140"/>
      <c r="CT522" s="140"/>
      <c r="CU522" s="140"/>
      <c r="CV522" s="140"/>
      <c r="CW522" s="140"/>
      <c r="CX522" s="140"/>
      <c r="CY522" s="140"/>
      <c r="CZ522" s="140"/>
      <c r="DA522" s="140"/>
      <c r="DB522" s="140"/>
      <c r="DC522" s="140"/>
      <c r="DD522" s="140"/>
      <c r="DE522" s="140"/>
      <c r="DF522" s="140"/>
      <c r="DG522" s="140"/>
      <c r="DH522" s="140"/>
      <c r="DI522" s="140"/>
      <c r="DJ522" s="140"/>
      <c r="DK522" s="140"/>
      <c r="DL522" s="140"/>
      <c r="DM522" s="140"/>
      <c r="DN522" s="140"/>
      <c r="DO522" s="140"/>
      <c r="DP522" s="140"/>
      <c r="DQ522" s="140"/>
      <c r="DR522" s="140"/>
      <c r="DS522" s="140"/>
      <c r="DT522" s="140"/>
      <c r="DU522" s="140"/>
      <c r="DV522" s="140"/>
      <c r="DW522" s="140"/>
      <c r="DX522" s="140"/>
      <c r="DY522" s="140"/>
      <c r="DZ522" s="140"/>
      <c r="EA522" s="140"/>
      <c r="EB522" s="140"/>
      <c r="EC522" s="140"/>
      <c r="ED522" s="140"/>
      <c r="EE522" s="140"/>
      <c r="EF522" s="140"/>
      <c r="EG522" s="140"/>
      <c r="EH522" s="140"/>
      <c r="EI522" s="140"/>
      <c r="EJ522" s="140"/>
      <c r="EK522" s="140"/>
      <c r="EL522" s="140"/>
      <c r="EM522" s="140"/>
      <c r="EN522" s="140"/>
      <c r="EO522" s="140"/>
      <c r="EP522" s="140"/>
      <c r="EQ522" s="140"/>
      <c r="ER522" s="140"/>
      <c r="ES522" s="140"/>
      <c r="ET522" s="140"/>
      <c r="EU522" s="140"/>
      <c r="EV522" s="140"/>
      <c r="EW522" s="140"/>
      <c r="EX522" s="140"/>
      <c r="EY522" s="140"/>
      <c r="EZ522" s="140"/>
      <c r="FA522" s="140"/>
      <c r="FB522" s="140"/>
      <c r="FC522" s="140"/>
      <c r="FD522" s="140"/>
      <c r="FE522" s="140"/>
      <c r="FF522" s="140"/>
      <c r="FG522" s="140"/>
      <c r="FH522" s="140"/>
      <c r="FI522" s="140"/>
      <c r="FJ522" s="140"/>
      <c r="FK522" s="140"/>
      <c r="FL522" s="140"/>
      <c r="FM522" s="140"/>
      <c r="FN522" s="140"/>
      <c r="FO522" s="140"/>
      <c r="FP522" s="140"/>
      <c r="FQ522" s="140"/>
      <c r="FR522" s="140"/>
      <c r="FS522" s="140"/>
      <c r="FT522" s="140"/>
      <c r="FU522" s="140"/>
      <c r="FV522" s="140"/>
      <c r="FW522" s="140"/>
      <c r="FX522" s="140"/>
      <c r="FY522" s="140"/>
      <c r="FZ522" s="140"/>
      <c r="GA522" s="140"/>
      <c r="GB522" s="140"/>
      <c r="GC522" s="140"/>
      <c r="GD522" s="140"/>
      <c r="GE522" s="140"/>
      <c r="GF522" s="140"/>
      <c r="GG522" s="140"/>
      <c r="GH522" s="140"/>
      <c r="GI522" s="140"/>
      <c r="GJ522" s="140"/>
      <c r="GK522" s="140"/>
      <c r="GL522" s="140"/>
      <c r="GM522" s="140"/>
      <c r="GN522" s="140"/>
      <c r="GO522" s="140"/>
      <c r="GP522" s="140"/>
      <c r="GQ522" s="140"/>
      <c r="GR522" s="140"/>
      <c r="GS522" s="140"/>
      <c r="GT522" s="140"/>
      <c r="GU522" s="140"/>
      <c r="GV522" s="140"/>
      <c r="GW522" s="140"/>
      <c r="GX522" s="140"/>
      <c r="GY522" s="140"/>
      <c r="GZ522" s="140"/>
      <c r="HA522" s="140"/>
      <c r="HB522" s="140"/>
      <c r="HC522" s="140"/>
      <c r="HD522" s="140"/>
      <c r="HE522" s="140"/>
      <c r="HF522" s="140"/>
      <c r="HG522" s="140"/>
      <c r="HH522" s="140"/>
      <c r="HI522" s="140"/>
      <c r="HJ522" s="140"/>
      <c r="HK522" s="140"/>
      <c r="HL522" s="140"/>
      <c r="HM522" s="140"/>
      <c r="HN522" s="140"/>
      <c r="HO522" s="140"/>
      <c r="HP522" s="140"/>
      <c r="HQ522" s="140"/>
      <c r="HR522" s="140"/>
      <c r="HS522" s="140"/>
      <c r="HT522" s="140"/>
      <c r="HU522" s="140"/>
      <c r="HV522" s="140"/>
      <c r="HW522" s="140"/>
      <c r="HX522" s="140"/>
      <c r="HY522" s="140"/>
      <c r="HZ522" s="140"/>
      <c r="IA522" s="140"/>
      <c r="IB522" s="140"/>
      <c r="IC522" s="140"/>
      <c r="ID522" s="140"/>
      <c r="IE522" s="140"/>
      <c r="IF522" s="140"/>
      <c r="IG522" s="140"/>
      <c r="IH522" s="140"/>
      <c r="II522" s="140"/>
      <c r="IJ522" s="140"/>
      <c r="IK522" s="140"/>
      <c r="IL522" s="140"/>
      <c r="IM522" s="140"/>
      <c r="IN522" s="140"/>
      <c r="IO522" s="140"/>
      <c r="IP522" s="140"/>
      <c r="IQ522" s="140"/>
      <c r="IR522" s="140"/>
      <c r="IS522" s="140"/>
      <c r="IT522" s="140"/>
      <c r="IU522" s="140"/>
      <c r="IV522" s="140"/>
    </row>
    <row r="523" spans="1:256" s="87" customFormat="1" ht="19.5" customHeight="1">
      <c r="A523" s="58"/>
      <c r="B523" s="183">
        <v>16</v>
      </c>
      <c r="C523" s="183"/>
      <c r="D523" s="184"/>
      <c r="E523" s="184"/>
      <c r="F523" s="62">
        <f>B523</f>
        <v>16</v>
      </c>
      <c r="G523" s="38"/>
      <c r="H523" s="44"/>
      <c r="I523" s="44"/>
      <c r="J523" s="45"/>
      <c r="K523" s="139"/>
      <c r="L523" s="140"/>
      <c r="M523" s="141"/>
      <c r="N523" s="142"/>
      <c r="O523" s="140"/>
      <c r="P523" s="140"/>
      <c r="Q523" s="140"/>
      <c r="R523" s="140"/>
    </row>
    <row r="524" spans="1:256" s="87" customFormat="1" ht="19.5" customHeight="1">
      <c r="A524" s="252" t="s">
        <v>3</v>
      </c>
      <c r="B524" s="253"/>
      <c r="C524" s="253"/>
      <c r="D524" s="253"/>
      <c r="E524" s="254"/>
      <c r="F524" s="42">
        <f>F523</f>
        <v>16</v>
      </c>
      <c r="G524" s="43" t="s">
        <v>11</v>
      </c>
      <c r="H524" s="44"/>
      <c r="I524" s="44"/>
      <c r="J524" s="45"/>
      <c r="K524" s="139"/>
      <c r="L524" s="140"/>
      <c r="M524" s="141"/>
      <c r="N524" s="142"/>
      <c r="O524" s="140"/>
      <c r="P524" s="140"/>
      <c r="Q524" s="140"/>
      <c r="R524" s="140"/>
    </row>
    <row r="525" spans="1:256" s="87" customFormat="1" ht="23.25" customHeight="1">
      <c r="A525" s="47"/>
      <c r="B525" s="48"/>
      <c r="C525" s="48"/>
      <c r="D525" s="36"/>
      <c r="E525" s="36"/>
      <c r="F525" s="36"/>
      <c r="G525" s="37"/>
      <c r="H525" s="37"/>
      <c r="I525" s="37"/>
      <c r="J525" s="46"/>
      <c r="N525" s="143"/>
    </row>
    <row r="526" spans="1:256" s="87" customFormat="1" ht="35.25" customHeight="1">
      <c r="A526" s="40" t="str">
        <f>'Orçamento Sintético'!A79</f>
        <v xml:space="preserve"> 2.7.17</v>
      </c>
      <c r="B526" s="40" t="str">
        <f>'Orçamento Sintético'!B79</f>
        <v xml:space="preserve"> 89410 </v>
      </c>
      <c r="C526" s="40" t="str">
        <f>'Orçamento Sintético'!C79</f>
        <v>SINAPI</v>
      </c>
      <c r="D526" s="249" t="str">
        <f>'Orçamento Sintético'!D79</f>
        <v>CURVA 90 GRAUS, PVC, SOLDÁVEL, DN 25MM, INSTALADO EM RAMAL DE DISTRIBUIÇÃO DE ÁGUA - FORNECIMENTO E INSTALAÇÃO. AF_12/2014</v>
      </c>
      <c r="E526" s="250"/>
      <c r="F526" s="250"/>
      <c r="G526" s="250"/>
      <c r="H526" s="250"/>
      <c r="I526" s="251"/>
      <c r="J526" s="61"/>
      <c r="K526" s="139"/>
      <c r="L526" s="140"/>
      <c r="M526" s="141"/>
      <c r="N526" s="142"/>
      <c r="O526" s="140"/>
      <c r="P526" s="140"/>
      <c r="Q526" s="140"/>
      <c r="R526" s="140"/>
    </row>
    <row r="527" spans="1:256" s="87" customFormat="1" ht="19.5" customHeight="1">
      <c r="A527" s="58" t="s">
        <v>4</v>
      </c>
      <c r="B527" s="158" t="s">
        <v>5</v>
      </c>
      <c r="C527" s="158"/>
      <c r="D527" s="179"/>
      <c r="E527" s="179"/>
      <c r="F527" s="177" t="s">
        <v>751</v>
      </c>
      <c r="G527" s="38"/>
      <c r="H527" s="38"/>
      <c r="I527" s="38"/>
      <c r="J527" s="61"/>
      <c r="K527" s="140"/>
      <c r="L527" s="140"/>
      <c r="M527" s="140"/>
      <c r="N527" s="140"/>
      <c r="O527" s="140"/>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0"/>
      <c r="AL527" s="140"/>
      <c r="AM527" s="140"/>
      <c r="AN527" s="140"/>
      <c r="AO527" s="140"/>
      <c r="AP527" s="140"/>
      <c r="AQ527" s="140"/>
      <c r="AR527" s="140"/>
      <c r="AS527" s="140"/>
      <c r="AT527" s="140"/>
      <c r="AU527" s="140"/>
      <c r="AV527" s="140"/>
      <c r="AW527" s="140"/>
      <c r="AX527" s="140"/>
      <c r="AY527" s="140"/>
      <c r="AZ527" s="140"/>
      <c r="BA527" s="140"/>
      <c r="BB527" s="140"/>
      <c r="BC527" s="140"/>
      <c r="BD527" s="140"/>
      <c r="BE527" s="140"/>
      <c r="BF527" s="140"/>
      <c r="BG527" s="140"/>
      <c r="BH527" s="140"/>
      <c r="BI527" s="140"/>
      <c r="BJ527" s="140"/>
      <c r="BK527" s="140"/>
      <c r="BL527" s="140"/>
      <c r="BM527" s="140"/>
      <c r="BN527" s="140"/>
      <c r="BO527" s="140"/>
      <c r="BP527" s="140"/>
      <c r="BQ527" s="140"/>
      <c r="BR527" s="140"/>
      <c r="BS527" s="140"/>
      <c r="BT527" s="140"/>
      <c r="BU527" s="140"/>
      <c r="BV527" s="140"/>
      <c r="BW527" s="140"/>
      <c r="BX527" s="140"/>
      <c r="BY527" s="140"/>
      <c r="BZ527" s="140"/>
      <c r="CA527" s="140"/>
      <c r="CB527" s="140"/>
      <c r="CC527" s="140"/>
      <c r="CD527" s="140"/>
      <c r="CE527" s="140"/>
      <c r="CF527" s="140"/>
      <c r="CG527" s="140"/>
      <c r="CH527" s="140"/>
      <c r="CI527" s="140"/>
      <c r="CJ527" s="140"/>
      <c r="CK527" s="140"/>
      <c r="CL527" s="140"/>
      <c r="CM527" s="140"/>
      <c r="CN527" s="140"/>
      <c r="CO527" s="140"/>
      <c r="CP527" s="140"/>
      <c r="CQ527" s="140"/>
      <c r="CR527" s="140"/>
      <c r="CS527" s="140"/>
      <c r="CT527" s="140"/>
      <c r="CU527" s="140"/>
      <c r="CV527" s="140"/>
      <c r="CW527" s="140"/>
      <c r="CX527" s="140"/>
      <c r="CY527" s="140"/>
      <c r="CZ527" s="140"/>
      <c r="DA527" s="140"/>
      <c r="DB527" s="140"/>
      <c r="DC527" s="140"/>
      <c r="DD527" s="140"/>
      <c r="DE527" s="140"/>
      <c r="DF527" s="140"/>
      <c r="DG527" s="140"/>
      <c r="DH527" s="140"/>
      <c r="DI527" s="140"/>
      <c r="DJ527" s="140"/>
      <c r="DK527" s="140"/>
      <c r="DL527" s="140"/>
      <c r="DM527" s="140"/>
      <c r="DN527" s="140"/>
      <c r="DO527" s="140"/>
      <c r="DP527" s="140"/>
      <c r="DQ527" s="140"/>
      <c r="DR527" s="140"/>
      <c r="DS527" s="140"/>
      <c r="DT527" s="140"/>
      <c r="DU527" s="140"/>
      <c r="DV527" s="140"/>
      <c r="DW527" s="140"/>
      <c r="DX527" s="140"/>
      <c r="DY527" s="140"/>
      <c r="DZ527" s="140"/>
      <c r="EA527" s="140"/>
      <c r="EB527" s="140"/>
      <c r="EC527" s="140"/>
      <c r="ED527" s="140"/>
      <c r="EE527" s="140"/>
      <c r="EF527" s="140"/>
      <c r="EG527" s="140"/>
      <c r="EH527" s="140"/>
      <c r="EI527" s="140"/>
      <c r="EJ527" s="140"/>
      <c r="EK527" s="140"/>
      <c r="EL527" s="140"/>
      <c r="EM527" s="140"/>
      <c r="EN527" s="140"/>
      <c r="EO527" s="140"/>
      <c r="EP527" s="140"/>
      <c r="EQ527" s="140"/>
      <c r="ER527" s="140"/>
      <c r="ES527" s="140"/>
      <c r="ET527" s="140"/>
      <c r="EU527" s="140"/>
      <c r="EV527" s="140"/>
      <c r="EW527" s="140"/>
      <c r="EX527" s="140"/>
      <c r="EY527" s="140"/>
      <c r="EZ527" s="140"/>
      <c r="FA527" s="140"/>
      <c r="FB527" s="140"/>
      <c r="FC527" s="140"/>
      <c r="FD527" s="140"/>
      <c r="FE527" s="140"/>
      <c r="FF527" s="140"/>
      <c r="FG527" s="140"/>
      <c r="FH527" s="140"/>
      <c r="FI527" s="140"/>
      <c r="FJ527" s="140"/>
      <c r="FK527" s="140"/>
      <c r="FL527" s="140"/>
      <c r="FM527" s="140"/>
      <c r="FN527" s="140"/>
      <c r="FO527" s="140"/>
      <c r="FP527" s="140"/>
      <c r="FQ527" s="140"/>
      <c r="FR527" s="140"/>
      <c r="FS527" s="140"/>
      <c r="FT527" s="140"/>
      <c r="FU527" s="140"/>
      <c r="FV527" s="140"/>
      <c r="FW527" s="140"/>
      <c r="FX527" s="140"/>
      <c r="FY527" s="140"/>
      <c r="FZ527" s="140"/>
      <c r="GA527" s="140"/>
      <c r="GB527" s="140"/>
      <c r="GC527" s="140"/>
      <c r="GD527" s="140"/>
      <c r="GE527" s="140"/>
      <c r="GF527" s="140"/>
      <c r="GG527" s="140"/>
      <c r="GH527" s="140"/>
      <c r="GI527" s="140"/>
      <c r="GJ527" s="140"/>
      <c r="GK527" s="140"/>
      <c r="GL527" s="140"/>
      <c r="GM527" s="140"/>
      <c r="GN527" s="140"/>
      <c r="GO527" s="140"/>
      <c r="GP527" s="140"/>
      <c r="GQ527" s="140"/>
      <c r="GR527" s="140"/>
      <c r="GS527" s="140"/>
      <c r="GT527" s="140"/>
      <c r="GU527" s="140"/>
      <c r="GV527" s="140"/>
      <c r="GW527" s="140"/>
      <c r="GX527" s="140"/>
      <c r="GY527" s="140"/>
      <c r="GZ527" s="140"/>
      <c r="HA527" s="140"/>
      <c r="HB527" s="140"/>
      <c r="HC527" s="140"/>
      <c r="HD527" s="140"/>
      <c r="HE527" s="140"/>
      <c r="HF527" s="140"/>
      <c r="HG527" s="140"/>
      <c r="HH527" s="140"/>
      <c r="HI527" s="140"/>
      <c r="HJ527" s="140"/>
      <c r="HK527" s="140"/>
      <c r="HL527" s="140"/>
      <c r="HM527" s="140"/>
      <c r="HN527" s="140"/>
      <c r="HO527" s="140"/>
      <c r="HP527" s="140"/>
      <c r="HQ527" s="140"/>
      <c r="HR527" s="140"/>
      <c r="HS527" s="140"/>
      <c r="HT527" s="140"/>
      <c r="HU527" s="140"/>
      <c r="HV527" s="140"/>
      <c r="HW527" s="140"/>
      <c r="HX527" s="140"/>
      <c r="HY527" s="140"/>
      <c r="HZ527" s="140"/>
      <c r="IA527" s="140"/>
      <c r="IB527" s="140"/>
      <c r="IC527" s="140"/>
      <c r="ID527" s="140"/>
      <c r="IE527" s="140"/>
      <c r="IF527" s="140"/>
      <c r="IG527" s="140"/>
      <c r="IH527" s="140"/>
      <c r="II527" s="140"/>
      <c r="IJ527" s="140"/>
      <c r="IK527" s="140"/>
      <c r="IL527" s="140"/>
      <c r="IM527" s="140"/>
      <c r="IN527" s="140"/>
      <c r="IO527" s="140"/>
      <c r="IP527" s="140"/>
      <c r="IQ527" s="140"/>
      <c r="IR527" s="140"/>
      <c r="IS527" s="140"/>
      <c r="IT527" s="140"/>
      <c r="IU527" s="140"/>
      <c r="IV527" s="140"/>
    </row>
    <row r="528" spans="1:256" s="87" customFormat="1" ht="19.5" customHeight="1">
      <c r="A528" s="58"/>
      <c r="B528" s="183">
        <v>6</v>
      </c>
      <c r="C528" s="183"/>
      <c r="D528" s="184"/>
      <c r="E528" s="184"/>
      <c r="F528" s="62">
        <f>B528</f>
        <v>6</v>
      </c>
      <c r="G528" s="38"/>
      <c r="H528" s="44"/>
      <c r="I528" s="44"/>
      <c r="J528" s="45"/>
      <c r="K528" s="139"/>
      <c r="L528" s="140"/>
      <c r="M528" s="141"/>
      <c r="N528" s="142"/>
      <c r="O528" s="140"/>
      <c r="P528" s="140"/>
      <c r="Q528" s="140"/>
      <c r="R528" s="140"/>
    </row>
    <row r="529" spans="1:256" s="87" customFormat="1" ht="19.5" customHeight="1">
      <c r="A529" s="252" t="s">
        <v>3</v>
      </c>
      <c r="B529" s="253"/>
      <c r="C529" s="253"/>
      <c r="D529" s="253"/>
      <c r="E529" s="254"/>
      <c r="F529" s="42">
        <f>F528</f>
        <v>6</v>
      </c>
      <c r="G529" s="43" t="s">
        <v>0</v>
      </c>
      <c r="H529" s="44"/>
      <c r="I529" s="44"/>
      <c r="J529" s="45"/>
      <c r="K529" s="139"/>
      <c r="L529" s="140"/>
      <c r="M529" s="141"/>
      <c r="N529" s="142"/>
      <c r="O529" s="140"/>
      <c r="P529" s="140"/>
      <c r="Q529" s="140"/>
      <c r="R529" s="140"/>
    </row>
    <row r="530" spans="1:256" s="87" customFormat="1">
      <c r="A530" s="47"/>
      <c r="B530" s="48"/>
      <c r="C530" s="48"/>
      <c r="D530" s="36"/>
      <c r="E530" s="36"/>
      <c r="F530" s="36"/>
      <c r="G530" s="37"/>
      <c r="H530" s="37"/>
      <c r="I530" s="37"/>
      <c r="J530" s="46"/>
      <c r="N530" s="143"/>
    </row>
    <row r="531" spans="1:256" s="87" customFormat="1" ht="31.5" customHeight="1">
      <c r="A531" s="40" t="str">
        <f>'Orçamento Sintético'!A80</f>
        <v xml:space="preserve"> 2.7.18</v>
      </c>
      <c r="B531" s="40" t="str">
        <f>'Orçamento Sintético'!B80</f>
        <v xml:space="preserve"> 89536 </v>
      </c>
      <c r="C531" s="40" t="str">
        <f>'Orçamento Sintético'!C80</f>
        <v>SINAPI</v>
      </c>
      <c r="D531" s="249" t="str">
        <f>'Orçamento Sintético'!D80</f>
        <v>UNIÃO, PVC, SOLDÁVEL, DN 25MM, INSTALADO EM PRUMADA DE ÁGUA - FORNECIMENTO E INSTALAÇÃO. AF_12/2014</v>
      </c>
      <c r="E531" s="250"/>
      <c r="F531" s="250"/>
      <c r="G531" s="250"/>
      <c r="H531" s="250"/>
      <c r="I531" s="251"/>
      <c r="J531" s="61"/>
      <c r="K531" s="139"/>
      <c r="L531" s="140"/>
      <c r="M531" s="141"/>
      <c r="N531" s="142"/>
      <c r="O531" s="140"/>
      <c r="P531" s="140"/>
      <c r="Q531" s="140"/>
      <c r="R531" s="140"/>
    </row>
    <row r="532" spans="1:256" s="87" customFormat="1" ht="18" customHeight="1">
      <c r="A532" s="58" t="s">
        <v>4</v>
      </c>
      <c r="B532" s="158" t="s">
        <v>5</v>
      </c>
      <c r="C532" s="158"/>
      <c r="D532" s="179"/>
      <c r="E532" s="179"/>
      <c r="F532" s="177" t="s">
        <v>751</v>
      </c>
      <c r="G532" s="38"/>
      <c r="H532" s="38"/>
      <c r="I532" s="38"/>
      <c r="J532" s="61"/>
      <c r="K532" s="140"/>
      <c r="L532" s="140"/>
      <c r="M532" s="140"/>
      <c r="N532" s="140"/>
      <c r="O532" s="140"/>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0"/>
      <c r="AL532" s="140"/>
      <c r="AM532" s="140"/>
      <c r="AN532" s="140"/>
      <c r="AO532" s="140"/>
      <c r="AP532" s="140"/>
      <c r="AQ532" s="140"/>
      <c r="AR532" s="140"/>
      <c r="AS532" s="140"/>
      <c r="AT532" s="140"/>
      <c r="AU532" s="140"/>
      <c r="AV532" s="140"/>
      <c r="AW532" s="140"/>
      <c r="AX532" s="140"/>
      <c r="AY532" s="140"/>
      <c r="AZ532" s="140"/>
      <c r="BA532" s="140"/>
      <c r="BB532" s="140"/>
      <c r="BC532" s="140"/>
      <c r="BD532" s="140"/>
      <c r="BE532" s="140"/>
      <c r="BF532" s="140"/>
      <c r="BG532" s="140"/>
      <c r="BH532" s="140"/>
      <c r="BI532" s="140"/>
      <c r="BJ532" s="140"/>
      <c r="BK532" s="140"/>
      <c r="BL532" s="140"/>
      <c r="BM532" s="140"/>
      <c r="BN532" s="140"/>
      <c r="BO532" s="140"/>
      <c r="BP532" s="140"/>
      <c r="BQ532" s="140"/>
      <c r="BR532" s="140"/>
      <c r="BS532" s="140"/>
      <c r="BT532" s="140"/>
      <c r="BU532" s="140"/>
      <c r="BV532" s="140"/>
      <c r="BW532" s="140"/>
      <c r="BX532" s="140"/>
      <c r="BY532" s="140"/>
      <c r="BZ532" s="140"/>
      <c r="CA532" s="140"/>
      <c r="CB532" s="140"/>
      <c r="CC532" s="140"/>
      <c r="CD532" s="140"/>
      <c r="CE532" s="140"/>
      <c r="CF532" s="140"/>
      <c r="CG532" s="140"/>
      <c r="CH532" s="140"/>
      <c r="CI532" s="140"/>
      <c r="CJ532" s="140"/>
      <c r="CK532" s="140"/>
      <c r="CL532" s="140"/>
      <c r="CM532" s="140"/>
      <c r="CN532" s="140"/>
      <c r="CO532" s="140"/>
      <c r="CP532" s="140"/>
      <c r="CQ532" s="140"/>
      <c r="CR532" s="140"/>
      <c r="CS532" s="140"/>
      <c r="CT532" s="140"/>
      <c r="CU532" s="140"/>
      <c r="CV532" s="140"/>
      <c r="CW532" s="140"/>
      <c r="CX532" s="140"/>
      <c r="CY532" s="140"/>
      <c r="CZ532" s="140"/>
      <c r="DA532" s="140"/>
      <c r="DB532" s="140"/>
      <c r="DC532" s="140"/>
      <c r="DD532" s="140"/>
      <c r="DE532" s="140"/>
      <c r="DF532" s="140"/>
      <c r="DG532" s="140"/>
      <c r="DH532" s="140"/>
      <c r="DI532" s="140"/>
      <c r="DJ532" s="140"/>
      <c r="DK532" s="140"/>
      <c r="DL532" s="140"/>
      <c r="DM532" s="140"/>
      <c r="DN532" s="140"/>
      <c r="DO532" s="140"/>
      <c r="DP532" s="140"/>
      <c r="DQ532" s="140"/>
      <c r="DR532" s="140"/>
      <c r="DS532" s="140"/>
      <c r="DT532" s="140"/>
      <c r="DU532" s="140"/>
      <c r="DV532" s="140"/>
      <c r="DW532" s="140"/>
      <c r="DX532" s="140"/>
      <c r="DY532" s="140"/>
      <c r="DZ532" s="140"/>
      <c r="EA532" s="140"/>
      <c r="EB532" s="140"/>
      <c r="EC532" s="140"/>
      <c r="ED532" s="140"/>
      <c r="EE532" s="140"/>
      <c r="EF532" s="140"/>
      <c r="EG532" s="140"/>
      <c r="EH532" s="140"/>
      <c r="EI532" s="140"/>
      <c r="EJ532" s="140"/>
      <c r="EK532" s="140"/>
      <c r="EL532" s="140"/>
      <c r="EM532" s="140"/>
      <c r="EN532" s="140"/>
      <c r="EO532" s="140"/>
      <c r="EP532" s="140"/>
      <c r="EQ532" s="140"/>
      <c r="ER532" s="140"/>
      <c r="ES532" s="140"/>
      <c r="ET532" s="140"/>
      <c r="EU532" s="140"/>
      <c r="EV532" s="140"/>
      <c r="EW532" s="140"/>
      <c r="EX532" s="140"/>
      <c r="EY532" s="140"/>
      <c r="EZ532" s="140"/>
      <c r="FA532" s="140"/>
      <c r="FB532" s="140"/>
      <c r="FC532" s="140"/>
      <c r="FD532" s="140"/>
      <c r="FE532" s="140"/>
      <c r="FF532" s="140"/>
      <c r="FG532" s="140"/>
      <c r="FH532" s="140"/>
      <c r="FI532" s="140"/>
      <c r="FJ532" s="140"/>
      <c r="FK532" s="140"/>
      <c r="FL532" s="140"/>
      <c r="FM532" s="140"/>
      <c r="FN532" s="140"/>
      <c r="FO532" s="140"/>
      <c r="FP532" s="140"/>
      <c r="FQ532" s="140"/>
      <c r="FR532" s="140"/>
      <c r="FS532" s="140"/>
      <c r="FT532" s="140"/>
      <c r="FU532" s="140"/>
      <c r="FV532" s="140"/>
      <c r="FW532" s="140"/>
      <c r="FX532" s="140"/>
      <c r="FY532" s="140"/>
      <c r="FZ532" s="140"/>
      <c r="GA532" s="140"/>
      <c r="GB532" s="140"/>
      <c r="GC532" s="140"/>
      <c r="GD532" s="140"/>
      <c r="GE532" s="140"/>
      <c r="GF532" s="140"/>
      <c r="GG532" s="140"/>
      <c r="GH532" s="140"/>
      <c r="GI532" s="140"/>
      <c r="GJ532" s="140"/>
      <c r="GK532" s="140"/>
      <c r="GL532" s="140"/>
      <c r="GM532" s="140"/>
      <c r="GN532" s="140"/>
      <c r="GO532" s="140"/>
      <c r="GP532" s="140"/>
      <c r="GQ532" s="140"/>
      <c r="GR532" s="140"/>
      <c r="GS532" s="140"/>
      <c r="GT532" s="140"/>
      <c r="GU532" s="140"/>
      <c r="GV532" s="140"/>
      <c r="GW532" s="140"/>
      <c r="GX532" s="140"/>
      <c r="GY532" s="140"/>
      <c r="GZ532" s="140"/>
      <c r="HA532" s="140"/>
      <c r="HB532" s="140"/>
      <c r="HC532" s="140"/>
      <c r="HD532" s="140"/>
      <c r="HE532" s="140"/>
      <c r="HF532" s="140"/>
      <c r="HG532" s="140"/>
      <c r="HH532" s="140"/>
      <c r="HI532" s="140"/>
      <c r="HJ532" s="140"/>
      <c r="HK532" s="140"/>
      <c r="HL532" s="140"/>
      <c r="HM532" s="140"/>
      <c r="HN532" s="140"/>
      <c r="HO532" s="140"/>
      <c r="HP532" s="140"/>
      <c r="HQ532" s="140"/>
      <c r="HR532" s="140"/>
      <c r="HS532" s="140"/>
      <c r="HT532" s="140"/>
      <c r="HU532" s="140"/>
      <c r="HV532" s="140"/>
      <c r="HW532" s="140"/>
      <c r="HX532" s="140"/>
      <c r="HY532" s="140"/>
      <c r="HZ532" s="140"/>
      <c r="IA532" s="140"/>
      <c r="IB532" s="140"/>
      <c r="IC532" s="140"/>
      <c r="ID532" s="140"/>
      <c r="IE532" s="140"/>
      <c r="IF532" s="140"/>
      <c r="IG532" s="140"/>
      <c r="IH532" s="140"/>
      <c r="II532" s="140"/>
      <c r="IJ532" s="140"/>
      <c r="IK532" s="140"/>
      <c r="IL532" s="140"/>
      <c r="IM532" s="140"/>
      <c r="IN532" s="140"/>
      <c r="IO532" s="140"/>
      <c r="IP532" s="140"/>
      <c r="IQ532" s="140"/>
      <c r="IR532" s="140"/>
      <c r="IS532" s="140"/>
      <c r="IT532" s="140"/>
      <c r="IU532" s="140"/>
      <c r="IV532" s="140"/>
    </row>
    <row r="533" spans="1:256" s="87" customFormat="1" ht="18" customHeight="1">
      <c r="A533" s="58"/>
      <c r="B533" s="183">
        <v>2</v>
      </c>
      <c r="C533" s="183"/>
      <c r="D533" s="184"/>
      <c r="E533" s="184"/>
      <c r="F533" s="62">
        <f>B533</f>
        <v>2</v>
      </c>
      <c r="G533" s="38"/>
      <c r="H533" s="44"/>
      <c r="I533" s="44"/>
      <c r="J533" s="45"/>
      <c r="K533" s="139"/>
      <c r="L533" s="140"/>
      <c r="M533" s="141"/>
      <c r="N533" s="142"/>
      <c r="O533" s="140"/>
      <c r="P533" s="140"/>
      <c r="Q533" s="140"/>
      <c r="R533" s="140"/>
    </row>
    <row r="534" spans="1:256" s="87" customFormat="1" ht="18" customHeight="1">
      <c r="A534" s="252" t="s">
        <v>3</v>
      </c>
      <c r="B534" s="253"/>
      <c r="C534" s="253"/>
      <c r="D534" s="253"/>
      <c r="E534" s="254"/>
      <c r="F534" s="42">
        <f>F533</f>
        <v>2</v>
      </c>
      <c r="G534" s="43" t="s">
        <v>0</v>
      </c>
      <c r="H534" s="44"/>
      <c r="I534" s="44"/>
      <c r="J534" s="45"/>
      <c r="K534" s="139"/>
      <c r="L534" s="140"/>
      <c r="M534" s="141"/>
      <c r="N534" s="142"/>
      <c r="O534" s="140"/>
      <c r="P534" s="140"/>
      <c r="Q534" s="140"/>
      <c r="R534" s="140"/>
    </row>
    <row r="535" spans="1:256" s="87" customFormat="1" ht="23.25" customHeight="1">
      <c r="A535" s="47"/>
      <c r="B535" s="48"/>
      <c r="C535" s="48"/>
      <c r="D535" s="36"/>
      <c r="E535" s="36"/>
      <c r="F535" s="36"/>
      <c r="G535" s="37"/>
      <c r="H535" s="37"/>
      <c r="I535" s="37"/>
      <c r="J535" s="46"/>
      <c r="N535" s="143"/>
    </row>
    <row r="536" spans="1:256" s="87" customFormat="1" ht="30.75" customHeight="1">
      <c r="A536" s="40" t="str">
        <f>'Orçamento Sintético'!A81</f>
        <v xml:space="preserve"> 2.7.19</v>
      </c>
      <c r="B536" s="40" t="str">
        <f>'Orçamento Sintético'!B81</f>
        <v xml:space="preserve"> 103010 </v>
      </c>
      <c r="C536" s="40" t="str">
        <f>'Orçamento Sintético'!C81</f>
        <v>SINAPI</v>
      </c>
      <c r="D536" s="249" t="str">
        <f>'Orçamento Sintético'!D81</f>
        <v>VÁLVULA DE RETENÇÃO, DE BRONZE, PÉ COM CRIVOS, ROSCÁVEL, 3/4" - FORNECIMENTO E INSTALAÇÃO. AF_08/2021</v>
      </c>
      <c r="E536" s="250"/>
      <c r="F536" s="250"/>
      <c r="G536" s="250"/>
      <c r="H536" s="250"/>
      <c r="I536" s="251"/>
      <c r="J536" s="61"/>
      <c r="K536" s="139"/>
      <c r="L536" s="140"/>
      <c r="M536" s="141"/>
      <c r="N536" s="142"/>
      <c r="O536" s="140"/>
      <c r="P536" s="140"/>
      <c r="Q536" s="140"/>
      <c r="R536" s="140"/>
    </row>
    <row r="537" spans="1:256" s="87" customFormat="1" ht="19.5" customHeight="1">
      <c r="A537" s="58" t="s">
        <v>4</v>
      </c>
      <c r="B537" s="158" t="s">
        <v>5</v>
      </c>
      <c r="C537" s="158"/>
      <c r="D537" s="179"/>
      <c r="E537" s="179"/>
      <c r="F537" s="177" t="s">
        <v>751</v>
      </c>
      <c r="G537" s="38"/>
      <c r="H537" s="38"/>
      <c r="I537" s="38"/>
      <c r="J537" s="61"/>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0"/>
      <c r="AY537" s="140"/>
      <c r="AZ537" s="140"/>
      <c r="BA537" s="140"/>
      <c r="BB537" s="140"/>
      <c r="BC537" s="140"/>
      <c r="BD537" s="140"/>
      <c r="BE537" s="140"/>
      <c r="BF537" s="140"/>
      <c r="BG537" s="140"/>
      <c r="BH537" s="140"/>
      <c r="BI537" s="140"/>
      <c r="BJ537" s="140"/>
      <c r="BK537" s="140"/>
      <c r="BL537" s="140"/>
      <c r="BM537" s="140"/>
      <c r="BN537" s="140"/>
      <c r="BO537" s="140"/>
      <c r="BP537" s="140"/>
      <c r="BQ537" s="140"/>
      <c r="BR537" s="140"/>
      <c r="BS537" s="140"/>
      <c r="BT537" s="140"/>
      <c r="BU537" s="140"/>
      <c r="BV537" s="140"/>
      <c r="BW537" s="140"/>
      <c r="BX537" s="140"/>
      <c r="BY537" s="140"/>
      <c r="BZ537" s="140"/>
      <c r="CA537" s="140"/>
      <c r="CB537" s="140"/>
      <c r="CC537" s="140"/>
      <c r="CD537" s="140"/>
      <c r="CE537" s="140"/>
      <c r="CF537" s="140"/>
      <c r="CG537" s="140"/>
      <c r="CH537" s="140"/>
      <c r="CI537" s="140"/>
      <c r="CJ537" s="140"/>
      <c r="CK537" s="140"/>
      <c r="CL537" s="140"/>
      <c r="CM537" s="140"/>
      <c r="CN537" s="140"/>
      <c r="CO537" s="140"/>
      <c r="CP537" s="140"/>
      <c r="CQ537" s="140"/>
      <c r="CR537" s="140"/>
      <c r="CS537" s="140"/>
      <c r="CT537" s="140"/>
      <c r="CU537" s="140"/>
      <c r="CV537" s="140"/>
      <c r="CW537" s="140"/>
      <c r="CX537" s="140"/>
      <c r="CY537" s="140"/>
      <c r="CZ537" s="140"/>
      <c r="DA537" s="140"/>
      <c r="DB537" s="140"/>
      <c r="DC537" s="140"/>
      <c r="DD537" s="140"/>
      <c r="DE537" s="140"/>
      <c r="DF537" s="140"/>
      <c r="DG537" s="140"/>
      <c r="DH537" s="140"/>
      <c r="DI537" s="140"/>
      <c r="DJ537" s="140"/>
      <c r="DK537" s="140"/>
      <c r="DL537" s="140"/>
      <c r="DM537" s="140"/>
      <c r="DN537" s="140"/>
      <c r="DO537" s="140"/>
      <c r="DP537" s="140"/>
      <c r="DQ537" s="140"/>
      <c r="DR537" s="140"/>
      <c r="DS537" s="140"/>
      <c r="DT537" s="140"/>
      <c r="DU537" s="140"/>
      <c r="DV537" s="140"/>
      <c r="DW537" s="140"/>
      <c r="DX537" s="140"/>
      <c r="DY537" s="140"/>
      <c r="DZ537" s="140"/>
      <c r="EA537" s="140"/>
      <c r="EB537" s="140"/>
      <c r="EC537" s="140"/>
      <c r="ED537" s="140"/>
      <c r="EE537" s="140"/>
      <c r="EF537" s="140"/>
      <c r="EG537" s="140"/>
      <c r="EH537" s="140"/>
      <c r="EI537" s="140"/>
      <c r="EJ537" s="140"/>
      <c r="EK537" s="140"/>
      <c r="EL537" s="140"/>
      <c r="EM537" s="140"/>
      <c r="EN537" s="140"/>
      <c r="EO537" s="140"/>
      <c r="EP537" s="140"/>
      <c r="EQ537" s="140"/>
      <c r="ER537" s="140"/>
      <c r="ES537" s="140"/>
      <c r="ET537" s="140"/>
      <c r="EU537" s="140"/>
      <c r="EV537" s="140"/>
      <c r="EW537" s="140"/>
      <c r="EX537" s="140"/>
      <c r="EY537" s="140"/>
      <c r="EZ537" s="140"/>
      <c r="FA537" s="140"/>
      <c r="FB537" s="140"/>
      <c r="FC537" s="140"/>
      <c r="FD537" s="140"/>
      <c r="FE537" s="140"/>
      <c r="FF537" s="140"/>
      <c r="FG537" s="140"/>
      <c r="FH537" s="140"/>
      <c r="FI537" s="140"/>
      <c r="FJ537" s="140"/>
      <c r="FK537" s="140"/>
      <c r="FL537" s="140"/>
      <c r="FM537" s="140"/>
      <c r="FN537" s="140"/>
      <c r="FO537" s="140"/>
      <c r="FP537" s="140"/>
      <c r="FQ537" s="140"/>
      <c r="FR537" s="140"/>
      <c r="FS537" s="140"/>
      <c r="FT537" s="140"/>
      <c r="FU537" s="140"/>
      <c r="FV537" s="140"/>
      <c r="FW537" s="140"/>
      <c r="FX537" s="140"/>
      <c r="FY537" s="140"/>
      <c r="FZ537" s="140"/>
      <c r="GA537" s="140"/>
      <c r="GB537" s="140"/>
      <c r="GC537" s="140"/>
      <c r="GD537" s="140"/>
      <c r="GE537" s="140"/>
      <c r="GF537" s="140"/>
      <c r="GG537" s="140"/>
      <c r="GH537" s="140"/>
      <c r="GI537" s="140"/>
      <c r="GJ537" s="140"/>
      <c r="GK537" s="140"/>
      <c r="GL537" s="140"/>
      <c r="GM537" s="140"/>
      <c r="GN537" s="140"/>
      <c r="GO537" s="140"/>
      <c r="GP537" s="140"/>
      <c r="GQ537" s="140"/>
      <c r="GR537" s="140"/>
      <c r="GS537" s="140"/>
      <c r="GT537" s="140"/>
      <c r="GU537" s="140"/>
      <c r="GV537" s="140"/>
      <c r="GW537" s="140"/>
      <c r="GX537" s="140"/>
      <c r="GY537" s="140"/>
      <c r="GZ537" s="140"/>
      <c r="HA537" s="140"/>
      <c r="HB537" s="140"/>
      <c r="HC537" s="140"/>
      <c r="HD537" s="140"/>
      <c r="HE537" s="140"/>
      <c r="HF537" s="140"/>
      <c r="HG537" s="140"/>
      <c r="HH537" s="140"/>
      <c r="HI537" s="140"/>
      <c r="HJ537" s="140"/>
      <c r="HK537" s="140"/>
      <c r="HL537" s="140"/>
      <c r="HM537" s="140"/>
      <c r="HN537" s="140"/>
      <c r="HO537" s="140"/>
      <c r="HP537" s="140"/>
      <c r="HQ537" s="140"/>
      <c r="HR537" s="140"/>
      <c r="HS537" s="140"/>
      <c r="HT537" s="140"/>
      <c r="HU537" s="140"/>
      <c r="HV537" s="140"/>
      <c r="HW537" s="140"/>
      <c r="HX537" s="140"/>
      <c r="HY537" s="140"/>
      <c r="HZ537" s="140"/>
      <c r="IA537" s="140"/>
      <c r="IB537" s="140"/>
      <c r="IC537" s="140"/>
      <c r="ID537" s="140"/>
      <c r="IE537" s="140"/>
      <c r="IF537" s="140"/>
      <c r="IG537" s="140"/>
      <c r="IH537" s="140"/>
      <c r="II537" s="140"/>
      <c r="IJ537" s="140"/>
      <c r="IK537" s="140"/>
      <c r="IL537" s="140"/>
      <c r="IM537" s="140"/>
      <c r="IN537" s="140"/>
      <c r="IO537" s="140"/>
      <c r="IP537" s="140"/>
      <c r="IQ537" s="140"/>
      <c r="IR537" s="140"/>
      <c r="IS537" s="140"/>
      <c r="IT537" s="140"/>
      <c r="IU537" s="140"/>
      <c r="IV537" s="140"/>
    </row>
    <row r="538" spans="1:256" s="87" customFormat="1" ht="19.5" customHeight="1">
      <c r="A538" s="58"/>
      <c r="B538" s="183">
        <v>1</v>
      </c>
      <c r="C538" s="183"/>
      <c r="D538" s="184"/>
      <c r="E538" s="184"/>
      <c r="F538" s="62">
        <f>B538</f>
        <v>1</v>
      </c>
      <c r="G538" s="38"/>
      <c r="H538" s="44"/>
      <c r="I538" s="44"/>
      <c r="J538" s="45"/>
      <c r="K538" s="139"/>
      <c r="L538" s="140"/>
      <c r="M538" s="141"/>
      <c r="N538" s="142"/>
      <c r="O538" s="140"/>
      <c r="P538" s="140"/>
      <c r="Q538" s="140"/>
      <c r="R538" s="140"/>
    </row>
    <row r="539" spans="1:256" s="87" customFormat="1" ht="19.5" customHeight="1">
      <c r="A539" s="252" t="s">
        <v>3</v>
      </c>
      <c r="B539" s="253"/>
      <c r="C539" s="253"/>
      <c r="D539" s="253"/>
      <c r="E539" s="254"/>
      <c r="F539" s="42">
        <f>F538</f>
        <v>1</v>
      </c>
      <c r="G539" s="43" t="s">
        <v>0</v>
      </c>
      <c r="H539" s="44"/>
      <c r="I539" s="44"/>
      <c r="J539" s="45"/>
      <c r="K539" s="139"/>
      <c r="L539" s="140"/>
      <c r="M539" s="141"/>
      <c r="N539" s="142"/>
      <c r="O539" s="140"/>
      <c r="P539" s="140"/>
      <c r="Q539" s="140"/>
      <c r="R539" s="140"/>
    </row>
    <row r="540" spans="1:256" s="87" customFormat="1">
      <c r="A540" s="47"/>
      <c r="B540" s="48"/>
      <c r="C540" s="48"/>
      <c r="D540" s="36"/>
      <c r="E540" s="36"/>
      <c r="F540" s="36"/>
      <c r="G540" s="37"/>
      <c r="H540" s="37"/>
      <c r="I540" s="37"/>
      <c r="J540" s="46"/>
      <c r="N540" s="143"/>
    </row>
    <row r="541" spans="1:256" s="87" customFormat="1" ht="62.25" customHeight="1">
      <c r="A541" s="40" t="str">
        <f>'Orçamento Sintético'!A82</f>
        <v xml:space="preserve"> 2.7.20</v>
      </c>
      <c r="B541" s="40" t="str">
        <f>'Orçamento Sintético'!B82</f>
        <v xml:space="preserve"> 2646 </v>
      </c>
      <c r="C541" s="40" t="str">
        <f>'Orçamento Sintético'!C82</f>
        <v>ORSE</v>
      </c>
      <c r="D541" s="249" t="str">
        <f>'Orçamento Sintético'!D82</f>
        <v>CONJUNTO MOTO-BOMBA COM MOTOR DE 1/2 CV, MONOFÁSICO, BOMBA CENTRÍFUGA, SUCÇÃO=3/4", RECALQUE=3/4", PR. MÁX. 23 MCA, ALT. SUCÇÃO 8 MCA. FAIXAS HM (M) - Q (M3/H) : (20-2,1)(17-2,9)(14-3,4)(11-3,9)(8-4,3)(5-4,7), INCLUSIVE CHAVE DE PARTIDA DIRETA</v>
      </c>
      <c r="E541" s="250"/>
      <c r="F541" s="250"/>
      <c r="G541" s="250"/>
      <c r="H541" s="250"/>
      <c r="I541" s="251"/>
      <c r="J541" s="61"/>
      <c r="K541" s="139"/>
      <c r="L541" s="140"/>
      <c r="M541" s="141"/>
      <c r="N541" s="142"/>
      <c r="O541" s="140"/>
      <c r="P541" s="140"/>
      <c r="Q541" s="140"/>
      <c r="R541" s="140"/>
    </row>
    <row r="542" spans="1:256" s="87" customFormat="1" ht="20.25" customHeight="1">
      <c r="A542" s="58" t="s">
        <v>4</v>
      </c>
      <c r="B542" s="158" t="s">
        <v>5</v>
      </c>
      <c r="C542" s="158"/>
      <c r="D542" s="179"/>
      <c r="E542" s="179"/>
      <c r="F542" s="177" t="s">
        <v>751</v>
      </c>
      <c r="G542" s="38"/>
      <c r="H542" s="38"/>
      <c r="I542" s="38"/>
      <c r="J542" s="61"/>
      <c r="K542" s="140"/>
      <c r="L542" s="140"/>
      <c r="M542" s="140"/>
      <c r="N542" s="140"/>
      <c r="O542" s="140"/>
      <c r="P542" s="140"/>
      <c r="Q542" s="140"/>
      <c r="R542" s="140"/>
      <c r="S542" s="140"/>
      <c r="T542" s="140"/>
      <c r="U542" s="140"/>
      <c r="V542" s="140"/>
      <c r="W542" s="140"/>
      <c r="X542" s="140"/>
      <c r="Y542" s="140"/>
      <c r="Z542" s="140"/>
      <c r="AA542" s="140"/>
      <c r="AB542" s="140"/>
      <c r="AC542" s="140"/>
      <c r="AD542" s="140"/>
      <c r="AE542" s="140"/>
      <c r="AF542" s="140"/>
      <c r="AG542" s="140"/>
      <c r="AH542" s="140"/>
      <c r="AI542" s="140"/>
      <c r="AJ542" s="140"/>
      <c r="AK542" s="140"/>
      <c r="AL542" s="140"/>
      <c r="AM542" s="140"/>
      <c r="AN542" s="140"/>
      <c r="AO542" s="140"/>
      <c r="AP542" s="140"/>
      <c r="AQ542" s="140"/>
      <c r="AR542" s="140"/>
      <c r="AS542" s="140"/>
      <c r="AT542" s="140"/>
      <c r="AU542" s="140"/>
      <c r="AV542" s="140"/>
      <c r="AW542" s="140"/>
      <c r="AX542" s="140"/>
      <c r="AY542" s="140"/>
      <c r="AZ542" s="140"/>
      <c r="BA542" s="140"/>
      <c r="BB542" s="140"/>
      <c r="BC542" s="140"/>
      <c r="BD542" s="140"/>
      <c r="BE542" s="140"/>
      <c r="BF542" s="140"/>
      <c r="BG542" s="140"/>
      <c r="BH542" s="140"/>
      <c r="BI542" s="140"/>
      <c r="BJ542" s="140"/>
      <c r="BK542" s="140"/>
      <c r="BL542" s="140"/>
      <c r="BM542" s="140"/>
      <c r="BN542" s="140"/>
      <c r="BO542" s="140"/>
      <c r="BP542" s="140"/>
      <c r="BQ542" s="140"/>
      <c r="BR542" s="140"/>
      <c r="BS542" s="140"/>
      <c r="BT542" s="140"/>
      <c r="BU542" s="140"/>
      <c r="BV542" s="140"/>
      <c r="BW542" s="140"/>
      <c r="BX542" s="140"/>
      <c r="BY542" s="140"/>
      <c r="BZ542" s="140"/>
      <c r="CA542" s="140"/>
      <c r="CB542" s="140"/>
      <c r="CC542" s="140"/>
      <c r="CD542" s="140"/>
      <c r="CE542" s="140"/>
      <c r="CF542" s="140"/>
      <c r="CG542" s="140"/>
      <c r="CH542" s="140"/>
      <c r="CI542" s="140"/>
      <c r="CJ542" s="140"/>
      <c r="CK542" s="140"/>
      <c r="CL542" s="140"/>
      <c r="CM542" s="140"/>
      <c r="CN542" s="140"/>
      <c r="CO542" s="140"/>
      <c r="CP542" s="140"/>
      <c r="CQ542" s="140"/>
      <c r="CR542" s="140"/>
      <c r="CS542" s="140"/>
      <c r="CT542" s="140"/>
      <c r="CU542" s="140"/>
      <c r="CV542" s="140"/>
      <c r="CW542" s="140"/>
      <c r="CX542" s="140"/>
      <c r="CY542" s="140"/>
      <c r="CZ542" s="140"/>
      <c r="DA542" s="140"/>
      <c r="DB542" s="140"/>
      <c r="DC542" s="140"/>
      <c r="DD542" s="140"/>
      <c r="DE542" s="140"/>
      <c r="DF542" s="140"/>
      <c r="DG542" s="140"/>
      <c r="DH542" s="140"/>
      <c r="DI542" s="140"/>
      <c r="DJ542" s="140"/>
      <c r="DK542" s="140"/>
      <c r="DL542" s="140"/>
      <c r="DM542" s="140"/>
      <c r="DN542" s="140"/>
      <c r="DO542" s="140"/>
      <c r="DP542" s="140"/>
      <c r="DQ542" s="140"/>
      <c r="DR542" s="140"/>
      <c r="DS542" s="140"/>
      <c r="DT542" s="140"/>
      <c r="DU542" s="140"/>
      <c r="DV542" s="140"/>
      <c r="DW542" s="140"/>
      <c r="DX542" s="140"/>
      <c r="DY542" s="140"/>
      <c r="DZ542" s="140"/>
      <c r="EA542" s="140"/>
      <c r="EB542" s="140"/>
      <c r="EC542" s="140"/>
      <c r="ED542" s="140"/>
      <c r="EE542" s="140"/>
      <c r="EF542" s="140"/>
      <c r="EG542" s="140"/>
      <c r="EH542" s="140"/>
      <c r="EI542" s="140"/>
      <c r="EJ542" s="140"/>
      <c r="EK542" s="140"/>
      <c r="EL542" s="140"/>
      <c r="EM542" s="140"/>
      <c r="EN542" s="140"/>
      <c r="EO542" s="140"/>
      <c r="EP542" s="140"/>
      <c r="EQ542" s="140"/>
      <c r="ER542" s="140"/>
      <c r="ES542" s="140"/>
      <c r="ET542" s="140"/>
      <c r="EU542" s="140"/>
      <c r="EV542" s="140"/>
      <c r="EW542" s="140"/>
      <c r="EX542" s="140"/>
      <c r="EY542" s="140"/>
      <c r="EZ542" s="140"/>
      <c r="FA542" s="140"/>
      <c r="FB542" s="140"/>
      <c r="FC542" s="140"/>
      <c r="FD542" s="140"/>
      <c r="FE542" s="140"/>
      <c r="FF542" s="140"/>
      <c r="FG542" s="140"/>
      <c r="FH542" s="140"/>
      <c r="FI542" s="140"/>
      <c r="FJ542" s="140"/>
      <c r="FK542" s="140"/>
      <c r="FL542" s="140"/>
      <c r="FM542" s="140"/>
      <c r="FN542" s="140"/>
      <c r="FO542" s="140"/>
      <c r="FP542" s="140"/>
      <c r="FQ542" s="140"/>
      <c r="FR542" s="140"/>
      <c r="FS542" s="140"/>
      <c r="FT542" s="140"/>
      <c r="FU542" s="140"/>
      <c r="FV542" s="140"/>
      <c r="FW542" s="140"/>
      <c r="FX542" s="140"/>
      <c r="FY542" s="140"/>
      <c r="FZ542" s="140"/>
      <c r="GA542" s="140"/>
      <c r="GB542" s="140"/>
      <c r="GC542" s="140"/>
      <c r="GD542" s="140"/>
      <c r="GE542" s="140"/>
      <c r="GF542" s="140"/>
      <c r="GG542" s="140"/>
      <c r="GH542" s="140"/>
      <c r="GI542" s="140"/>
      <c r="GJ542" s="140"/>
      <c r="GK542" s="140"/>
      <c r="GL542" s="140"/>
      <c r="GM542" s="140"/>
      <c r="GN542" s="140"/>
      <c r="GO542" s="140"/>
      <c r="GP542" s="140"/>
      <c r="GQ542" s="140"/>
      <c r="GR542" s="140"/>
      <c r="GS542" s="140"/>
      <c r="GT542" s="140"/>
      <c r="GU542" s="140"/>
      <c r="GV542" s="140"/>
      <c r="GW542" s="140"/>
      <c r="GX542" s="140"/>
      <c r="GY542" s="140"/>
      <c r="GZ542" s="140"/>
      <c r="HA542" s="140"/>
      <c r="HB542" s="140"/>
      <c r="HC542" s="140"/>
      <c r="HD542" s="140"/>
      <c r="HE542" s="140"/>
      <c r="HF542" s="140"/>
      <c r="HG542" s="140"/>
      <c r="HH542" s="140"/>
      <c r="HI542" s="140"/>
      <c r="HJ542" s="140"/>
      <c r="HK542" s="140"/>
      <c r="HL542" s="140"/>
      <c r="HM542" s="140"/>
      <c r="HN542" s="140"/>
      <c r="HO542" s="140"/>
      <c r="HP542" s="140"/>
      <c r="HQ542" s="140"/>
      <c r="HR542" s="140"/>
      <c r="HS542" s="140"/>
      <c r="HT542" s="140"/>
      <c r="HU542" s="140"/>
      <c r="HV542" s="140"/>
      <c r="HW542" s="140"/>
      <c r="HX542" s="140"/>
      <c r="HY542" s="140"/>
      <c r="HZ542" s="140"/>
      <c r="IA542" s="140"/>
      <c r="IB542" s="140"/>
      <c r="IC542" s="140"/>
      <c r="ID542" s="140"/>
      <c r="IE542" s="140"/>
      <c r="IF542" s="140"/>
      <c r="IG542" s="140"/>
      <c r="IH542" s="140"/>
      <c r="II542" s="140"/>
      <c r="IJ542" s="140"/>
      <c r="IK542" s="140"/>
      <c r="IL542" s="140"/>
      <c r="IM542" s="140"/>
      <c r="IN542" s="140"/>
      <c r="IO542" s="140"/>
      <c r="IP542" s="140"/>
      <c r="IQ542" s="140"/>
      <c r="IR542" s="140"/>
      <c r="IS542" s="140"/>
      <c r="IT542" s="140"/>
      <c r="IU542" s="140"/>
      <c r="IV542" s="140"/>
    </row>
    <row r="543" spans="1:256" s="87" customFormat="1" ht="20.25" customHeight="1">
      <c r="A543" s="58"/>
      <c r="B543" s="183">
        <v>1</v>
      </c>
      <c r="C543" s="183"/>
      <c r="D543" s="184"/>
      <c r="E543" s="184"/>
      <c r="F543" s="62">
        <f>B543</f>
        <v>1</v>
      </c>
      <c r="G543" s="38"/>
      <c r="H543" s="44"/>
      <c r="I543" s="44"/>
      <c r="J543" s="45"/>
      <c r="K543" s="139"/>
      <c r="L543" s="140"/>
      <c r="M543" s="141"/>
      <c r="N543" s="142"/>
      <c r="O543" s="140"/>
      <c r="P543" s="140"/>
      <c r="Q543" s="140"/>
      <c r="R543" s="140"/>
    </row>
    <row r="544" spans="1:256" s="87" customFormat="1" ht="20.25" customHeight="1">
      <c r="A544" s="252" t="s">
        <v>3</v>
      </c>
      <c r="B544" s="253"/>
      <c r="C544" s="253"/>
      <c r="D544" s="253"/>
      <c r="E544" s="254"/>
      <c r="F544" s="42">
        <f>F543</f>
        <v>1</v>
      </c>
      <c r="G544" s="43" t="s">
        <v>0</v>
      </c>
      <c r="H544" s="44"/>
      <c r="I544" s="44"/>
      <c r="J544" s="45"/>
      <c r="K544" s="139"/>
      <c r="L544" s="140"/>
      <c r="M544" s="141"/>
      <c r="N544" s="142"/>
      <c r="O544" s="140"/>
      <c r="P544" s="140"/>
      <c r="Q544" s="140"/>
      <c r="R544" s="140"/>
    </row>
    <row r="545" spans="1:256" s="87" customFormat="1">
      <c r="A545" s="47"/>
      <c r="B545" s="48"/>
      <c r="C545" s="48"/>
      <c r="D545" s="36"/>
      <c r="E545" s="36"/>
      <c r="F545" s="36"/>
      <c r="G545" s="37"/>
      <c r="H545" s="37"/>
      <c r="I545" s="37"/>
      <c r="J545" s="46"/>
      <c r="N545" s="143"/>
    </row>
    <row r="546" spans="1:256" s="87" customFormat="1" ht="30.75" customHeight="1">
      <c r="A546" s="40" t="str">
        <f>'Orçamento Sintético'!A83</f>
        <v xml:space="preserve"> 2.7.21</v>
      </c>
      <c r="B546" s="40" t="str">
        <f>'Orçamento Sintético'!B83</f>
        <v xml:space="preserve"> 89440 </v>
      </c>
      <c r="C546" s="40" t="str">
        <f>'Orçamento Sintético'!C83</f>
        <v>SINAPI</v>
      </c>
      <c r="D546" s="249" t="str">
        <f>'Orçamento Sintético'!D83</f>
        <v>TE, PVC, SOLDÁVEL, DN 25MM, INSTALADO EM RAMAL DE DISTRIBUIÇÃO DE ÁGUA - FORNECIMENTO E INSTALAÇÃO. AF_12/2014</v>
      </c>
      <c r="E546" s="250"/>
      <c r="F546" s="250"/>
      <c r="G546" s="250"/>
      <c r="H546" s="250"/>
      <c r="I546" s="251"/>
      <c r="J546" s="61"/>
      <c r="K546" s="139"/>
      <c r="L546" s="140"/>
      <c r="M546" s="141"/>
      <c r="N546" s="142"/>
      <c r="O546" s="140"/>
      <c r="P546" s="140"/>
      <c r="Q546" s="140"/>
      <c r="R546" s="140"/>
    </row>
    <row r="547" spans="1:256" s="87" customFormat="1" ht="18" customHeight="1">
      <c r="A547" s="58" t="s">
        <v>4</v>
      </c>
      <c r="B547" s="158" t="s">
        <v>5</v>
      </c>
      <c r="C547" s="158"/>
      <c r="D547" s="179"/>
      <c r="E547" s="179"/>
      <c r="F547" s="177" t="s">
        <v>751</v>
      </c>
      <c r="G547" s="38"/>
      <c r="H547" s="38"/>
      <c r="I547" s="38"/>
      <c r="J547" s="61"/>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0"/>
      <c r="AL547" s="140"/>
      <c r="AM547" s="140"/>
      <c r="AN547" s="140"/>
      <c r="AO547" s="140"/>
      <c r="AP547" s="140"/>
      <c r="AQ547" s="140"/>
      <c r="AR547" s="140"/>
      <c r="AS547" s="140"/>
      <c r="AT547" s="140"/>
      <c r="AU547" s="140"/>
      <c r="AV547" s="140"/>
      <c r="AW547" s="140"/>
      <c r="AX547" s="140"/>
      <c r="AY547" s="140"/>
      <c r="AZ547" s="140"/>
      <c r="BA547" s="140"/>
      <c r="BB547" s="140"/>
      <c r="BC547" s="140"/>
      <c r="BD547" s="140"/>
      <c r="BE547" s="140"/>
      <c r="BF547" s="140"/>
      <c r="BG547" s="140"/>
      <c r="BH547" s="140"/>
      <c r="BI547" s="140"/>
      <c r="BJ547" s="140"/>
      <c r="BK547" s="140"/>
      <c r="BL547" s="140"/>
      <c r="BM547" s="140"/>
      <c r="BN547" s="140"/>
      <c r="BO547" s="140"/>
      <c r="BP547" s="140"/>
      <c r="BQ547" s="140"/>
      <c r="BR547" s="140"/>
      <c r="BS547" s="140"/>
      <c r="BT547" s="140"/>
      <c r="BU547" s="140"/>
      <c r="BV547" s="140"/>
      <c r="BW547" s="140"/>
      <c r="BX547" s="140"/>
      <c r="BY547" s="140"/>
      <c r="BZ547" s="140"/>
      <c r="CA547" s="140"/>
      <c r="CB547" s="140"/>
      <c r="CC547" s="140"/>
      <c r="CD547" s="140"/>
      <c r="CE547" s="140"/>
      <c r="CF547" s="140"/>
      <c r="CG547" s="140"/>
      <c r="CH547" s="140"/>
      <c r="CI547" s="140"/>
      <c r="CJ547" s="140"/>
      <c r="CK547" s="140"/>
      <c r="CL547" s="140"/>
      <c r="CM547" s="140"/>
      <c r="CN547" s="140"/>
      <c r="CO547" s="140"/>
      <c r="CP547" s="140"/>
      <c r="CQ547" s="140"/>
      <c r="CR547" s="140"/>
      <c r="CS547" s="140"/>
      <c r="CT547" s="140"/>
      <c r="CU547" s="140"/>
      <c r="CV547" s="140"/>
      <c r="CW547" s="140"/>
      <c r="CX547" s="140"/>
      <c r="CY547" s="140"/>
      <c r="CZ547" s="140"/>
      <c r="DA547" s="140"/>
      <c r="DB547" s="140"/>
      <c r="DC547" s="140"/>
      <c r="DD547" s="140"/>
      <c r="DE547" s="140"/>
      <c r="DF547" s="140"/>
      <c r="DG547" s="140"/>
      <c r="DH547" s="140"/>
      <c r="DI547" s="140"/>
      <c r="DJ547" s="140"/>
      <c r="DK547" s="140"/>
      <c r="DL547" s="140"/>
      <c r="DM547" s="140"/>
      <c r="DN547" s="140"/>
      <c r="DO547" s="140"/>
      <c r="DP547" s="140"/>
      <c r="DQ547" s="140"/>
      <c r="DR547" s="140"/>
      <c r="DS547" s="140"/>
      <c r="DT547" s="140"/>
      <c r="DU547" s="140"/>
      <c r="DV547" s="140"/>
      <c r="DW547" s="140"/>
      <c r="DX547" s="140"/>
      <c r="DY547" s="140"/>
      <c r="DZ547" s="140"/>
      <c r="EA547" s="140"/>
      <c r="EB547" s="140"/>
      <c r="EC547" s="140"/>
      <c r="ED547" s="140"/>
      <c r="EE547" s="140"/>
      <c r="EF547" s="140"/>
      <c r="EG547" s="140"/>
      <c r="EH547" s="140"/>
      <c r="EI547" s="140"/>
      <c r="EJ547" s="140"/>
      <c r="EK547" s="140"/>
      <c r="EL547" s="140"/>
      <c r="EM547" s="140"/>
      <c r="EN547" s="140"/>
      <c r="EO547" s="140"/>
      <c r="EP547" s="140"/>
      <c r="EQ547" s="140"/>
      <c r="ER547" s="140"/>
      <c r="ES547" s="140"/>
      <c r="ET547" s="140"/>
      <c r="EU547" s="140"/>
      <c r="EV547" s="140"/>
      <c r="EW547" s="140"/>
      <c r="EX547" s="140"/>
      <c r="EY547" s="140"/>
      <c r="EZ547" s="140"/>
      <c r="FA547" s="140"/>
      <c r="FB547" s="140"/>
      <c r="FC547" s="140"/>
      <c r="FD547" s="140"/>
      <c r="FE547" s="140"/>
      <c r="FF547" s="140"/>
      <c r="FG547" s="140"/>
      <c r="FH547" s="140"/>
      <c r="FI547" s="140"/>
      <c r="FJ547" s="140"/>
      <c r="FK547" s="140"/>
      <c r="FL547" s="140"/>
      <c r="FM547" s="140"/>
      <c r="FN547" s="140"/>
      <c r="FO547" s="140"/>
      <c r="FP547" s="140"/>
      <c r="FQ547" s="140"/>
      <c r="FR547" s="140"/>
      <c r="FS547" s="140"/>
      <c r="FT547" s="140"/>
      <c r="FU547" s="140"/>
      <c r="FV547" s="140"/>
      <c r="FW547" s="140"/>
      <c r="FX547" s="140"/>
      <c r="FY547" s="140"/>
      <c r="FZ547" s="140"/>
      <c r="GA547" s="140"/>
      <c r="GB547" s="140"/>
      <c r="GC547" s="140"/>
      <c r="GD547" s="140"/>
      <c r="GE547" s="140"/>
      <c r="GF547" s="140"/>
      <c r="GG547" s="140"/>
      <c r="GH547" s="140"/>
      <c r="GI547" s="140"/>
      <c r="GJ547" s="140"/>
      <c r="GK547" s="140"/>
      <c r="GL547" s="140"/>
      <c r="GM547" s="140"/>
      <c r="GN547" s="140"/>
      <c r="GO547" s="140"/>
      <c r="GP547" s="140"/>
      <c r="GQ547" s="140"/>
      <c r="GR547" s="140"/>
      <c r="GS547" s="140"/>
      <c r="GT547" s="140"/>
      <c r="GU547" s="140"/>
      <c r="GV547" s="140"/>
      <c r="GW547" s="140"/>
      <c r="GX547" s="140"/>
      <c r="GY547" s="140"/>
      <c r="GZ547" s="140"/>
      <c r="HA547" s="140"/>
      <c r="HB547" s="140"/>
      <c r="HC547" s="140"/>
      <c r="HD547" s="140"/>
      <c r="HE547" s="140"/>
      <c r="HF547" s="140"/>
      <c r="HG547" s="140"/>
      <c r="HH547" s="140"/>
      <c r="HI547" s="140"/>
      <c r="HJ547" s="140"/>
      <c r="HK547" s="140"/>
      <c r="HL547" s="140"/>
      <c r="HM547" s="140"/>
      <c r="HN547" s="140"/>
      <c r="HO547" s="140"/>
      <c r="HP547" s="140"/>
      <c r="HQ547" s="140"/>
      <c r="HR547" s="140"/>
      <c r="HS547" s="140"/>
      <c r="HT547" s="140"/>
      <c r="HU547" s="140"/>
      <c r="HV547" s="140"/>
      <c r="HW547" s="140"/>
      <c r="HX547" s="140"/>
      <c r="HY547" s="140"/>
      <c r="HZ547" s="140"/>
      <c r="IA547" s="140"/>
      <c r="IB547" s="140"/>
      <c r="IC547" s="140"/>
      <c r="ID547" s="140"/>
      <c r="IE547" s="140"/>
      <c r="IF547" s="140"/>
      <c r="IG547" s="140"/>
      <c r="IH547" s="140"/>
      <c r="II547" s="140"/>
      <c r="IJ547" s="140"/>
      <c r="IK547" s="140"/>
      <c r="IL547" s="140"/>
      <c r="IM547" s="140"/>
      <c r="IN547" s="140"/>
      <c r="IO547" s="140"/>
      <c r="IP547" s="140"/>
      <c r="IQ547" s="140"/>
      <c r="IR547" s="140"/>
      <c r="IS547" s="140"/>
      <c r="IT547" s="140"/>
      <c r="IU547" s="140"/>
      <c r="IV547" s="140"/>
    </row>
    <row r="548" spans="1:256" s="87" customFormat="1" ht="18" customHeight="1">
      <c r="A548" s="58"/>
      <c r="B548" s="183">
        <v>1</v>
      </c>
      <c r="C548" s="183"/>
      <c r="D548" s="184"/>
      <c r="E548" s="184"/>
      <c r="F548" s="62">
        <f>B548</f>
        <v>1</v>
      </c>
      <c r="G548" s="38"/>
      <c r="H548" s="44"/>
      <c r="I548" s="44"/>
      <c r="J548" s="45"/>
      <c r="K548" s="139"/>
      <c r="L548" s="140"/>
      <c r="M548" s="141"/>
      <c r="N548" s="142"/>
      <c r="O548" s="140"/>
      <c r="P548" s="140"/>
      <c r="Q548" s="140"/>
      <c r="R548" s="140"/>
    </row>
    <row r="549" spans="1:256" s="87" customFormat="1" ht="18" customHeight="1">
      <c r="A549" s="252" t="s">
        <v>3</v>
      </c>
      <c r="B549" s="253"/>
      <c r="C549" s="253"/>
      <c r="D549" s="253"/>
      <c r="E549" s="254"/>
      <c r="F549" s="42">
        <f>F548</f>
        <v>1</v>
      </c>
      <c r="G549" s="43" t="s">
        <v>0</v>
      </c>
      <c r="H549" s="44"/>
      <c r="I549" s="44"/>
      <c r="J549" s="45"/>
      <c r="K549" s="139"/>
      <c r="L549" s="140"/>
      <c r="M549" s="141"/>
      <c r="N549" s="142"/>
      <c r="O549" s="140"/>
      <c r="P549" s="140"/>
      <c r="Q549" s="140"/>
      <c r="R549" s="140"/>
    </row>
    <row r="550" spans="1:256" s="87" customFormat="1" ht="17.25" customHeight="1">
      <c r="A550" s="47"/>
      <c r="B550" s="48"/>
      <c r="C550" s="48"/>
      <c r="D550" s="36"/>
      <c r="E550" s="36"/>
      <c r="F550" s="36"/>
      <c r="G550" s="37"/>
      <c r="H550" s="37"/>
      <c r="I550" s="37"/>
      <c r="J550" s="46"/>
      <c r="N550" s="143"/>
    </row>
    <row r="551" spans="1:256" s="87" customFormat="1" ht="23.25" customHeight="1">
      <c r="A551" s="40" t="str">
        <f>'Orçamento Sintético'!A84</f>
        <v xml:space="preserve"> 2.7.22</v>
      </c>
      <c r="B551" s="40" t="str">
        <f>'Orçamento Sintético'!B84</f>
        <v xml:space="preserve"> 00003143 </v>
      </c>
      <c r="C551" s="40" t="str">
        <f>'Orçamento Sintético'!C84</f>
        <v>SINAPI</v>
      </c>
      <c r="D551" s="249" t="str">
        <f>'Orçamento Sintético'!D84</f>
        <v>FITA VEDA ROSCA EM ROLOS DE 18 MM X 25 M (L X C)</v>
      </c>
      <c r="E551" s="250"/>
      <c r="F551" s="250"/>
      <c r="G551" s="250"/>
      <c r="H551" s="250"/>
      <c r="I551" s="251"/>
      <c r="J551" s="61"/>
      <c r="K551" s="139"/>
      <c r="L551" s="140"/>
      <c r="M551" s="141"/>
      <c r="N551" s="142"/>
      <c r="O551" s="140"/>
      <c r="P551" s="140"/>
      <c r="Q551" s="140"/>
      <c r="R551" s="140"/>
    </row>
    <row r="552" spans="1:256" s="87" customFormat="1">
      <c r="A552" s="58" t="s">
        <v>4</v>
      </c>
      <c r="B552" s="158" t="s">
        <v>5</v>
      </c>
      <c r="C552" s="158"/>
      <c r="D552" s="179"/>
      <c r="E552" s="179"/>
      <c r="F552" s="177" t="s">
        <v>751</v>
      </c>
      <c r="G552" s="38"/>
      <c r="H552" s="38"/>
      <c r="I552" s="38"/>
      <c r="J552" s="61"/>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c r="AW552" s="140"/>
      <c r="AX552" s="140"/>
      <c r="AY552" s="140"/>
      <c r="AZ552" s="140"/>
      <c r="BA552" s="140"/>
      <c r="BB552" s="140"/>
      <c r="BC552" s="140"/>
      <c r="BD552" s="140"/>
      <c r="BE552" s="140"/>
      <c r="BF552" s="140"/>
      <c r="BG552" s="140"/>
      <c r="BH552" s="140"/>
      <c r="BI552" s="140"/>
      <c r="BJ552" s="140"/>
      <c r="BK552" s="140"/>
      <c r="BL552" s="140"/>
      <c r="BM552" s="140"/>
      <c r="BN552" s="140"/>
      <c r="BO552" s="140"/>
      <c r="BP552" s="140"/>
      <c r="BQ552" s="140"/>
      <c r="BR552" s="140"/>
      <c r="BS552" s="140"/>
      <c r="BT552" s="140"/>
      <c r="BU552" s="140"/>
      <c r="BV552" s="140"/>
      <c r="BW552" s="140"/>
      <c r="BX552" s="140"/>
      <c r="BY552" s="140"/>
      <c r="BZ552" s="140"/>
      <c r="CA552" s="140"/>
      <c r="CB552" s="140"/>
      <c r="CC552" s="140"/>
      <c r="CD552" s="140"/>
      <c r="CE552" s="140"/>
      <c r="CF552" s="140"/>
      <c r="CG552" s="140"/>
      <c r="CH552" s="140"/>
      <c r="CI552" s="140"/>
      <c r="CJ552" s="140"/>
      <c r="CK552" s="140"/>
      <c r="CL552" s="140"/>
      <c r="CM552" s="140"/>
      <c r="CN552" s="140"/>
      <c r="CO552" s="140"/>
      <c r="CP552" s="140"/>
      <c r="CQ552" s="140"/>
      <c r="CR552" s="140"/>
      <c r="CS552" s="140"/>
      <c r="CT552" s="140"/>
      <c r="CU552" s="140"/>
      <c r="CV552" s="140"/>
      <c r="CW552" s="140"/>
      <c r="CX552" s="140"/>
      <c r="CY552" s="140"/>
      <c r="CZ552" s="140"/>
      <c r="DA552" s="140"/>
      <c r="DB552" s="140"/>
      <c r="DC552" s="140"/>
      <c r="DD552" s="140"/>
      <c r="DE552" s="140"/>
      <c r="DF552" s="140"/>
      <c r="DG552" s="140"/>
      <c r="DH552" s="140"/>
      <c r="DI552" s="140"/>
      <c r="DJ552" s="140"/>
      <c r="DK552" s="140"/>
      <c r="DL552" s="140"/>
      <c r="DM552" s="140"/>
      <c r="DN552" s="140"/>
      <c r="DO552" s="140"/>
      <c r="DP552" s="140"/>
      <c r="DQ552" s="140"/>
      <c r="DR552" s="140"/>
      <c r="DS552" s="140"/>
      <c r="DT552" s="140"/>
      <c r="DU552" s="140"/>
      <c r="DV552" s="140"/>
      <c r="DW552" s="140"/>
      <c r="DX552" s="140"/>
      <c r="DY552" s="140"/>
      <c r="DZ552" s="140"/>
      <c r="EA552" s="140"/>
      <c r="EB552" s="140"/>
      <c r="EC552" s="140"/>
      <c r="ED552" s="140"/>
      <c r="EE552" s="140"/>
      <c r="EF552" s="140"/>
      <c r="EG552" s="140"/>
      <c r="EH552" s="140"/>
      <c r="EI552" s="140"/>
      <c r="EJ552" s="140"/>
      <c r="EK552" s="140"/>
      <c r="EL552" s="140"/>
      <c r="EM552" s="140"/>
      <c r="EN552" s="140"/>
      <c r="EO552" s="140"/>
      <c r="EP552" s="140"/>
      <c r="EQ552" s="140"/>
      <c r="ER552" s="140"/>
      <c r="ES552" s="140"/>
      <c r="ET552" s="140"/>
      <c r="EU552" s="140"/>
      <c r="EV552" s="140"/>
      <c r="EW552" s="140"/>
      <c r="EX552" s="140"/>
      <c r="EY552" s="140"/>
      <c r="EZ552" s="140"/>
      <c r="FA552" s="140"/>
      <c r="FB552" s="140"/>
      <c r="FC552" s="140"/>
      <c r="FD552" s="140"/>
      <c r="FE552" s="140"/>
      <c r="FF552" s="140"/>
      <c r="FG552" s="140"/>
      <c r="FH552" s="140"/>
      <c r="FI552" s="140"/>
      <c r="FJ552" s="140"/>
      <c r="FK552" s="140"/>
      <c r="FL552" s="140"/>
      <c r="FM552" s="140"/>
      <c r="FN552" s="140"/>
      <c r="FO552" s="140"/>
      <c r="FP552" s="140"/>
      <c r="FQ552" s="140"/>
      <c r="FR552" s="140"/>
      <c r="FS552" s="140"/>
      <c r="FT552" s="140"/>
      <c r="FU552" s="140"/>
      <c r="FV552" s="140"/>
      <c r="FW552" s="140"/>
      <c r="FX552" s="140"/>
      <c r="FY552" s="140"/>
      <c r="FZ552" s="140"/>
      <c r="GA552" s="140"/>
      <c r="GB552" s="140"/>
      <c r="GC552" s="140"/>
      <c r="GD552" s="140"/>
      <c r="GE552" s="140"/>
      <c r="GF552" s="140"/>
      <c r="GG552" s="140"/>
      <c r="GH552" s="140"/>
      <c r="GI552" s="140"/>
      <c r="GJ552" s="140"/>
      <c r="GK552" s="140"/>
      <c r="GL552" s="140"/>
      <c r="GM552" s="140"/>
      <c r="GN552" s="140"/>
      <c r="GO552" s="140"/>
      <c r="GP552" s="140"/>
      <c r="GQ552" s="140"/>
      <c r="GR552" s="140"/>
      <c r="GS552" s="140"/>
      <c r="GT552" s="140"/>
      <c r="GU552" s="140"/>
      <c r="GV552" s="140"/>
      <c r="GW552" s="140"/>
      <c r="GX552" s="140"/>
      <c r="GY552" s="140"/>
      <c r="GZ552" s="140"/>
      <c r="HA552" s="140"/>
      <c r="HB552" s="140"/>
      <c r="HC552" s="140"/>
      <c r="HD552" s="140"/>
      <c r="HE552" s="140"/>
      <c r="HF552" s="140"/>
      <c r="HG552" s="140"/>
      <c r="HH552" s="140"/>
      <c r="HI552" s="140"/>
      <c r="HJ552" s="140"/>
      <c r="HK552" s="140"/>
      <c r="HL552" s="140"/>
      <c r="HM552" s="140"/>
      <c r="HN552" s="140"/>
      <c r="HO552" s="140"/>
      <c r="HP552" s="140"/>
      <c r="HQ552" s="140"/>
      <c r="HR552" s="140"/>
      <c r="HS552" s="140"/>
      <c r="HT552" s="140"/>
      <c r="HU552" s="140"/>
      <c r="HV552" s="140"/>
      <c r="HW552" s="140"/>
      <c r="HX552" s="140"/>
      <c r="HY552" s="140"/>
      <c r="HZ552" s="140"/>
      <c r="IA552" s="140"/>
      <c r="IB552" s="140"/>
      <c r="IC552" s="140"/>
      <c r="ID552" s="140"/>
      <c r="IE552" s="140"/>
      <c r="IF552" s="140"/>
      <c r="IG552" s="140"/>
      <c r="IH552" s="140"/>
      <c r="II552" s="140"/>
      <c r="IJ552" s="140"/>
      <c r="IK552" s="140"/>
      <c r="IL552" s="140"/>
      <c r="IM552" s="140"/>
      <c r="IN552" s="140"/>
      <c r="IO552" s="140"/>
      <c r="IP552" s="140"/>
      <c r="IQ552" s="140"/>
      <c r="IR552" s="140"/>
      <c r="IS552" s="140"/>
      <c r="IT552" s="140"/>
      <c r="IU552" s="140"/>
      <c r="IV552" s="140"/>
    </row>
    <row r="553" spans="1:256" s="87" customFormat="1">
      <c r="A553" s="58"/>
      <c r="B553" s="183">
        <v>1</v>
      </c>
      <c r="C553" s="183"/>
      <c r="D553" s="184"/>
      <c r="E553" s="184"/>
      <c r="F553" s="62">
        <f>B553</f>
        <v>1</v>
      </c>
      <c r="G553" s="38"/>
      <c r="H553" s="44"/>
      <c r="I553" s="44"/>
      <c r="J553" s="45"/>
      <c r="K553" s="139"/>
      <c r="L553" s="140"/>
      <c r="M553" s="141"/>
      <c r="N553" s="142"/>
      <c r="O553" s="140"/>
      <c r="P553" s="140"/>
      <c r="Q553" s="140"/>
      <c r="R553" s="140"/>
    </row>
    <row r="554" spans="1:256" s="87" customFormat="1">
      <c r="A554" s="252" t="s">
        <v>3</v>
      </c>
      <c r="B554" s="253"/>
      <c r="C554" s="253"/>
      <c r="D554" s="253"/>
      <c r="E554" s="254"/>
      <c r="F554" s="42">
        <f>F553</f>
        <v>1</v>
      </c>
      <c r="G554" s="43" t="s">
        <v>0</v>
      </c>
      <c r="H554" s="44"/>
      <c r="I554" s="44"/>
      <c r="J554" s="45"/>
      <c r="K554" s="139"/>
      <c r="L554" s="140"/>
      <c r="M554" s="141"/>
      <c r="N554" s="142"/>
      <c r="O554" s="140"/>
      <c r="P554" s="140"/>
      <c r="Q554" s="140"/>
      <c r="R554" s="140"/>
    </row>
    <row r="555" spans="1:256" s="87" customFormat="1">
      <c r="A555" s="34"/>
      <c r="B555" s="34"/>
      <c r="C555" s="34"/>
      <c r="D555" s="34"/>
      <c r="E555" s="34"/>
      <c r="F555" s="35"/>
      <c r="G555" s="190"/>
      <c r="H555" s="41"/>
      <c r="I555" s="41"/>
      <c r="J555" s="22"/>
      <c r="K555" s="144"/>
      <c r="M555" s="143"/>
      <c r="N555" s="145"/>
    </row>
    <row r="556" spans="1:256" s="87" customFormat="1" ht="21.75" customHeight="1">
      <c r="A556" s="40" t="str">
        <f>'Orçamento Sintético'!A85</f>
        <v xml:space="preserve"> 2.7.23</v>
      </c>
      <c r="B556" s="40" t="str">
        <f>'Orçamento Sintético'!B85</f>
        <v xml:space="preserve"> 00020080 </v>
      </c>
      <c r="C556" s="40" t="str">
        <f>'Orçamento Sintético'!C85</f>
        <v>SINAPI</v>
      </c>
      <c r="D556" s="249" t="str">
        <f>'Orçamento Sintético'!D85</f>
        <v>ADESIVO PLASTICO PARA PVC, FRASCO COM 175 GR</v>
      </c>
      <c r="E556" s="250"/>
      <c r="F556" s="250"/>
      <c r="G556" s="250"/>
      <c r="H556" s="250"/>
      <c r="I556" s="251"/>
      <c r="J556" s="61"/>
      <c r="K556" s="139"/>
      <c r="L556" s="140"/>
      <c r="M556" s="141"/>
      <c r="N556" s="142"/>
      <c r="O556" s="140"/>
      <c r="P556" s="140"/>
      <c r="Q556" s="140"/>
      <c r="R556" s="140"/>
    </row>
    <row r="557" spans="1:256" s="87" customFormat="1">
      <c r="A557" s="58" t="s">
        <v>4</v>
      </c>
      <c r="B557" s="158" t="s">
        <v>5</v>
      </c>
      <c r="C557" s="158"/>
      <c r="D557" s="179"/>
      <c r="E557" s="179"/>
      <c r="F557" s="177" t="s">
        <v>751</v>
      </c>
      <c r="G557" s="38"/>
      <c r="H557" s="38"/>
      <c r="I557" s="38"/>
      <c r="J557" s="61"/>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0"/>
      <c r="AL557" s="140"/>
      <c r="AM557" s="140"/>
      <c r="AN557" s="140"/>
      <c r="AO557" s="140"/>
      <c r="AP557" s="140"/>
      <c r="AQ557" s="140"/>
      <c r="AR557" s="140"/>
      <c r="AS557" s="140"/>
      <c r="AT557" s="140"/>
      <c r="AU557" s="140"/>
      <c r="AV557" s="140"/>
      <c r="AW557" s="140"/>
      <c r="AX557" s="140"/>
      <c r="AY557" s="140"/>
      <c r="AZ557" s="140"/>
      <c r="BA557" s="140"/>
      <c r="BB557" s="140"/>
      <c r="BC557" s="140"/>
      <c r="BD557" s="140"/>
      <c r="BE557" s="140"/>
      <c r="BF557" s="140"/>
      <c r="BG557" s="140"/>
      <c r="BH557" s="140"/>
      <c r="BI557" s="140"/>
      <c r="BJ557" s="140"/>
      <c r="BK557" s="140"/>
      <c r="BL557" s="140"/>
      <c r="BM557" s="140"/>
      <c r="BN557" s="140"/>
      <c r="BO557" s="140"/>
      <c r="BP557" s="140"/>
      <c r="BQ557" s="140"/>
      <c r="BR557" s="140"/>
      <c r="BS557" s="140"/>
      <c r="BT557" s="140"/>
      <c r="BU557" s="140"/>
      <c r="BV557" s="140"/>
      <c r="BW557" s="140"/>
      <c r="BX557" s="140"/>
      <c r="BY557" s="140"/>
      <c r="BZ557" s="140"/>
      <c r="CA557" s="140"/>
      <c r="CB557" s="140"/>
      <c r="CC557" s="140"/>
      <c r="CD557" s="140"/>
      <c r="CE557" s="140"/>
      <c r="CF557" s="140"/>
      <c r="CG557" s="140"/>
      <c r="CH557" s="140"/>
      <c r="CI557" s="140"/>
      <c r="CJ557" s="140"/>
      <c r="CK557" s="140"/>
      <c r="CL557" s="140"/>
      <c r="CM557" s="140"/>
      <c r="CN557" s="140"/>
      <c r="CO557" s="140"/>
      <c r="CP557" s="140"/>
      <c r="CQ557" s="140"/>
      <c r="CR557" s="140"/>
      <c r="CS557" s="140"/>
      <c r="CT557" s="140"/>
      <c r="CU557" s="140"/>
      <c r="CV557" s="140"/>
      <c r="CW557" s="140"/>
      <c r="CX557" s="140"/>
      <c r="CY557" s="140"/>
      <c r="CZ557" s="140"/>
      <c r="DA557" s="140"/>
      <c r="DB557" s="140"/>
      <c r="DC557" s="140"/>
      <c r="DD557" s="140"/>
      <c r="DE557" s="140"/>
      <c r="DF557" s="140"/>
      <c r="DG557" s="140"/>
      <c r="DH557" s="140"/>
      <c r="DI557" s="140"/>
      <c r="DJ557" s="140"/>
      <c r="DK557" s="140"/>
      <c r="DL557" s="140"/>
      <c r="DM557" s="140"/>
      <c r="DN557" s="140"/>
      <c r="DO557" s="140"/>
      <c r="DP557" s="140"/>
      <c r="DQ557" s="140"/>
      <c r="DR557" s="140"/>
      <c r="DS557" s="140"/>
      <c r="DT557" s="140"/>
      <c r="DU557" s="140"/>
      <c r="DV557" s="140"/>
      <c r="DW557" s="140"/>
      <c r="DX557" s="140"/>
      <c r="DY557" s="140"/>
      <c r="DZ557" s="140"/>
      <c r="EA557" s="140"/>
      <c r="EB557" s="140"/>
      <c r="EC557" s="140"/>
      <c r="ED557" s="140"/>
      <c r="EE557" s="140"/>
      <c r="EF557" s="140"/>
      <c r="EG557" s="140"/>
      <c r="EH557" s="140"/>
      <c r="EI557" s="140"/>
      <c r="EJ557" s="140"/>
      <c r="EK557" s="140"/>
      <c r="EL557" s="140"/>
      <c r="EM557" s="140"/>
      <c r="EN557" s="140"/>
      <c r="EO557" s="140"/>
      <c r="EP557" s="140"/>
      <c r="EQ557" s="140"/>
      <c r="ER557" s="140"/>
      <c r="ES557" s="140"/>
      <c r="ET557" s="140"/>
      <c r="EU557" s="140"/>
      <c r="EV557" s="140"/>
      <c r="EW557" s="140"/>
      <c r="EX557" s="140"/>
      <c r="EY557" s="140"/>
      <c r="EZ557" s="140"/>
      <c r="FA557" s="140"/>
      <c r="FB557" s="140"/>
      <c r="FC557" s="140"/>
      <c r="FD557" s="140"/>
      <c r="FE557" s="140"/>
      <c r="FF557" s="140"/>
      <c r="FG557" s="140"/>
      <c r="FH557" s="140"/>
      <c r="FI557" s="140"/>
      <c r="FJ557" s="140"/>
      <c r="FK557" s="140"/>
      <c r="FL557" s="140"/>
      <c r="FM557" s="140"/>
      <c r="FN557" s="140"/>
      <c r="FO557" s="140"/>
      <c r="FP557" s="140"/>
      <c r="FQ557" s="140"/>
      <c r="FR557" s="140"/>
      <c r="FS557" s="140"/>
      <c r="FT557" s="140"/>
      <c r="FU557" s="140"/>
      <c r="FV557" s="140"/>
      <c r="FW557" s="140"/>
      <c r="FX557" s="140"/>
      <c r="FY557" s="140"/>
      <c r="FZ557" s="140"/>
      <c r="GA557" s="140"/>
      <c r="GB557" s="140"/>
      <c r="GC557" s="140"/>
      <c r="GD557" s="140"/>
      <c r="GE557" s="140"/>
      <c r="GF557" s="140"/>
      <c r="GG557" s="140"/>
      <c r="GH557" s="140"/>
      <c r="GI557" s="140"/>
      <c r="GJ557" s="140"/>
      <c r="GK557" s="140"/>
      <c r="GL557" s="140"/>
      <c r="GM557" s="140"/>
      <c r="GN557" s="140"/>
      <c r="GO557" s="140"/>
      <c r="GP557" s="140"/>
      <c r="GQ557" s="140"/>
      <c r="GR557" s="140"/>
      <c r="GS557" s="140"/>
      <c r="GT557" s="140"/>
      <c r="GU557" s="140"/>
      <c r="GV557" s="140"/>
      <c r="GW557" s="140"/>
      <c r="GX557" s="140"/>
      <c r="GY557" s="140"/>
      <c r="GZ557" s="140"/>
      <c r="HA557" s="140"/>
      <c r="HB557" s="140"/>
      <c r="HC557" s="140"/>
      <c r="HD557" s="140"/>
      <c r="HE557" s="140"/>
      <c r="HF557" s="140"/>
      <c r="HG557" s="140"/>
      <c r="HH557" s="140"/>
      <c r="HI557" s="140"/>
      <c r="HJ557" s="140"/>
      <c r="HK557" s="140"/>
      <c r="HL557" s="140"/>
      <c r="HM557" s="140"/>
      <c r="HN557" s="140"/>
      <c r="HO557" s="140"/>
      <c r="HP557" s="140"/>
      <c r="HQ557" s="140"/>
      <c r="HR557" s="140"/>
      <c r="HS557" s="140"/>
      <c r="HT557" s="140"/>
      <c r="HU557" s="140"/>
      <c r="HV557" s="140"/>
      <c r="HW557" s="140"/>
      <c r="HX557" s="140"/>
      <c r="HY557" s="140"/>
      <c r="HZ557" s="140"/>
      <c r="IA557" s="140"/>
      <c r="IB557" s="140"/>
      <c r="IC557" s="140"/>
      <c r="ID557" s="140"/>
      <c r="IE557" s="140"/>
      <c r="IF557" s="140"/>
      <c r="IG557" s="140"/>
      <c r="IH557" s="140"/>
      <c r="II557" s="140"/>
      <c r="IJ557" s="140"/>
      <c r="IK557" s="140"/>
      <c r="IL557" s="140"/>
      <c r="IM557" s="140"/>
      <c r="IN557" s="140"/>
      <c r="IO557" s="140"/>
      <c r="IP557" s="140"/>
      <c r="IQ557" s="140"/>
      <c r="IR557" s="140"/>
      <c r="IS557" s="140"/>
      <c r="IT557" s="140"/>
      <c r="IU557" s="140"/>
      <c r="IV557" s="140"/>
    </row>
    <row r="558" spans="1:256" s="87" customFormat="1">
      <c r="A558" s="58"/>
      <c r="B558" s="183">
        <v>1</v>
      </c>
      <c r="C558" s="183"/>
      <c r="D558" s="184"/>
      <c r="E558" s="184"/>
      <c r="F558" s="62">
        <f>B558</f>
        <v>1</v>
      </c>
      <c r="G558" s="38"/>
      <c r="H558" s="44"/>
      <c r="I558" s="44"/>
      <c r="J558" s="45"/>
      <c r="K558" s="139"/>
      <c r="L558" s="140"/>
      <c r="M558" s="141"/>
      <c r="N558" s="142"/>
      <c r="O558" s="140"/>
      <c r="P558" s="140"/>
      <c r="Q558" s="140"/>
      <c r="R558" s="140"/>
    </row>
    <row r="559" spans="1:256" s="87" customFormat="1">
      <c r="A559" s="252" t="s">
        <v>3</v>
      </c>
      <c r="B559" s="253"/>
      <c r="C559" s="253"/>
      <c r="D559" s="253"/>
      <c r="E559" s="254"/>
      <c r="F559" s="42">
        <f>F558</f>
        <v>1</v>
      </c>
      <c r="G559" s="43" t="s">
        <v>0</v>
      </c>
      <c r="H559" s="44"/>
      <c r="I559" s="44"/>
      <c r="J559" s="45"/>
      <c r="K559" s="139"/>
      <c r="L559" s="140"/>
      <c r="M559" s="141"/>
      <c r="N559" s="142"/>
      <c r="O559" s="140"/>
      <c r="P559" s="140"/>
      <c r="Q559" s="140"/>
      <c r="R559" s="140"/>
    </row>
    <row r="560" spans="1:256" s="2" customFormat="1">
      <c r="A560" s="67"/>
      <c r="B560" s="68"/>
      <c r="C560" s="68"/>
      <c r="D560" s="69"/>
      <c r="E560" s="69"/>
      <c r="F560" s="69"/>
      <c r="G560" s="37"/>
      <c r="H560" s="196"/>
      <c r="I560" s="197"/>
      <c r="J560" s="9"/>
      <c r="K560" s="6"/>
      <c r="L560" s="7"/>
      <c r="M560" s="8"/>
      <c r="N560" s="6"/>
      <c r="O560" s="6"/>
      <c r="P560" s="6"/>
      <c r="Q560" s="6"/>
    </row>
    <row r="561" spans="1:256" s="2" customFormat="1" ht="33" customHeight="1">
      <c r="A561" s="40" t="str">
        <f>'Orçamento Sintético'!A86</f>
        <v xml:space="preserve"> 2.7.24</v>
      </c>
      <c r="B561" s="40" t="str">
        <f>'Orçamento Sintético'!B86</f>
        <v xml:space="preserve"> 86904 </v>
      </c>
      <c r="C561" s="40" t="str">
        <f>'Orçamento Sintético'!C86</f>
        <v>SINAPI</v>
      </c>
      <c r="D561" s="249" t="str">
        <f>'Orçamento Sintético'!D86</f>
        <v>LAVATÓRIO LOUÇA BRANCA SUSPENSO, 29,5 X 39CM OU EQUIVALENTE, PADRÃO POPULAR - FORNECIMENTO E INSTALAÇÃO. AF_01/2020</v>
      </c>
      <c r="E561" s="250"/>
      <c r="F561" s="250"/>
      <c r="G561" s="250"/>
      <c r="H561" s="250"/>
      <c r="I561" s="251"/>
      <c r="J561" s="9"/>
      <c r="K561" s="6"/>
      <c r="L561" s="7"/>
      <c r="M561" s="8"/>
      <c r="N561" s="6"/>
      <c r="O561" s="6"/>
      <c r="P561" s="6"/>
      <c r="Q561" s="6"/>
    </row>
    <row r="562" spans="1:256" s="2" customFormat="1">
      <c r="A562" s="58" t="s">
        <v>4</v>
      </c>
      <c r="B562" s="193" t="s">
        <v>5</v>
      </c>
      <c r="C562" s="193"/>
      <c r="D562" s="194"/>
      <c r="E562" s="194"/>
      <c r="F562" s="177" t="s">
        <v>751</v>
      </c>
      <c r="G562" s="191"/>
      <c r="H562" s="191"/>
      <c r="I562" s="191"/>
      <c r="J562" s="9"/>
      <c r="K562" s="6"/>
      <c r="L562" s="7"/>
      <c r="M562" s="8"/>
      <c r="N562" s="6"/>
      <c r="O562" s="6"/>
      <c r="P562" s="6"/>
      <c r="Q562" s="6"/>
    </row>
    <row r="563" spans="1:256" s="2" customFormat="1">
      <c r="A563" s="58" t="s">
        <v>118</v>
      </c>
      <c r="B563" s="154">
        <v>1</v>
      </c>
      <c r="C563" s="154"/>
      <c r="D563" s="62"/>
      <c r="E563" s="62"/>
      <c r="F563" s="62">
        <f>B563</f>
        <v>1</v>
      </c>
      <c r="G563" s="191"/>
      <c r="H563" s="195"/>
      <c r="I563" s="195"/>
      <c r="J563" s="9"/>
      <c r="K563" s="6"/>
      <c r="L563" s="7"/>
      <c r="M563" s="8"/>
      <c r="N563" s="6"/>
      <c r="O563" s="6"/>
      <c r="P563" s="6"/>
      <c r="Q563" s="6"/>
    </row>
    <row r="564" spans="1:256" s="2" customFormat="1">
      <c r="A564" s="252" t="s">
        <v>3</v>
      </c>
      <c r="B564" s="253"/>
      <c r="C564" s="253"/>
      <c r="D564" s="253"/>
      <c r="E564" s="254"/>
      <c r="F564" s="42">
        <f>F563</f>
        <v>1</v>
      </c>
      <c r="G564" s="192" t="s">
        <v>0</v>
      </c>
      <c r="H564" s="195"/>
      <c r="I564" s="195"/>
      <c r="J564" s="9"/>
      <c r="K564" s="6"/>
      <c r="L564" s="7"/>
      <c r="M564" s="8"/>
      <c r="N564" s="6"/>
      <c r="O564" s="6"/>
      <c r="P564" s="6"/>
      <c r="Q564" s="6"/>
    </row>
    <row r="565" spans="1:256" s="2" customFormat="1" ht="15.75" customHeight="1">
      <c r="A565" s="64"/>
      <c r="B565" s="76"/>
      <c r="C565" s="76"/>
      <c r="D565" s="76"/>
      <c r="E565" s="76"/>
      <c r="F565" s="65"/>
      <c r="G565" s="192"/>
      <c r="H565" s="195"/>
      <c r="I565" s="195"/>
      <c r="J565" s="9"/>
      <c r="K565" s="6"/>
      <c r="L565" s="7"/>
      <c r="M565" s="8"/>
      <c r="N565" s="6"/>
      <c r="O565" s="6"/>
      <c r="P565" s="6"/>
      <c r="Q565" s="6"/>
    </row>
    <row r="566" spans="1:256" s="2" customFormat="1" ht="33" customHeight="1">
      <c r="A566" s="40" t="str">
        <f>'Orçamento Sintético'!A87</f>
        <v xml:space="preserve"> 2.7.25</v>
      </c>
      <c r="B566" s="40" t="str">
        <f>'Orçamento Sintético'!B87</f>
        <v xml:space="preserve"> 100872 </v>
      </c>
      <c r="C566" s="40" t="str">
        <f>'Orçamento Sintético'!C87</f>
        <v>SINAPI</v>
      </c>
      <c r="D566" s="249" t="str">
        <f>'Orçamento Sintético'!D87</f>
        <v>BARRA DE APOIO RETA, EM ALUMINIO, COMPRIMENTO 80 CM,  FIXADA NA PAREDE - FORNECIMENTO E INSTALAÇÃO. AF_01/2020</v>
      </c>
      <c r="E566" s="250"/>
      <c r="F566" s="250"/>
      <c r="G566" s="250"/>
      <c r="H566" s="250"/>
      <c r="I566" s="251"/>
      <c r="J566" s="9"/>
      <c r="K566" s="6"/>
      <c r="L566" s="7"/>
      <c r="M566" s="8"/>
      <c r="N566" s="6"/>
      <c r="O566" s="6"/>
      <c r="P566" s="6"/>
      <c r="Q566" s="6"/>
    </row>
    <row r="567" spans="1:256" s="2" customFormat="1">
      <c r="A567" s="58" t="s">
        <v>4</v>
      </c>
      <c r="B567" s="193" t="s">
        <v>5</v>
      </c>
      <c r="C567" s="193"/>
      <c r="D567" s="194"/>
      <c r="E567" s="194"/>
      <c r="F567" s="177" t="s">
        <v>751</v>
      </c>
      <c r="G567" s="191"/>
      <c r="H567" s="191"/>
      <c r="I567" s="191"/>
      <c r="J567" s="9"/>
      <c r="K567" s="6"/>
      <c r="L567" s="7"/>
      <c r="M567" s="8"/>
      <c r="N567" s="6"/>
      <c r="O567" s="6"/>
      <c r="P567" s="6"/>
      <c r="Q567" s="6"/>
    </row>
    <row r="568" spans="1:256" s="2" customFormat="1">
      <c r="A568" s="58" t="s">
        <v>774</v>
      </c>
      <c r="B568" s="154">
        <v>2</v>
      </c>
      <c r="C568" s="154"/>
      <c r="D568" s="62"/>
      <c r="E568" s="62"/>
      <c r="F568" s="62">
        <f>B568</f>
        <v>2</v>
      </c>
      <c r="G568" s="191"/>
      <c r="H568" s="195"/>
      <c r="I568" s="195"/>
      <c r="J568" s="9"/>
      <c r="K568" s="6"/>
      <c r="L568" s="7"/>
      <c r="M568" s="8"/>
      <c r="N568" s="6"/>
      <c r="O568" s="6"/>
      <c r="P568" s="6"/>
      <c r="Q568" s="6"/>
    </row>
    <row r="569" spans="1:256" s="2" customFormat="1">
      <c r="A569" s="252" t="s">
        <v>3</v>
      </c>
      <c r="B569" s="253"/>
      <c r="C569" s="253"/>
      <c r="D569" s="253"/>
      <c r="E569" s="254"/>
      <c r="F569" s="42">
        <f>F568</f>
        <v>2</v>
      </c>
      <c r="G569" s="192" t="s">
        <v>0</v>
      </c>
      <c r="H569" s="195"/>
      <c r="I569" s="195"/>
      <c r="J569" s="9"/>
      <c r="K569" s="6"/>
      <c r="L569" s="7"/>
      <c r="M569" s="8"/>
      <c r="N569" s="6"/>
      <c r="O569" s="6"/>
      <c r="P569" s="6"/>
      <c r="Q569" s="6"/>
    </row>
    <row r="570" spans="1:256" s="2" customFormat="1" ht="15.75" customHeight="1">
      <c r="A570" s="64"/>
      <c r="B570" s="76"/>
      <c r="C570" s="76"/>
      <c r="D570" s="76"/>
      <c r="E570" s="76"/>
      <c r="F570" s="65"/>
      <c r="G570" s="192"/>
      <c r="H570" s="195"/>
      <c r="I570" s="195"/>
      <c r="J570" s="9"/>
      <c r="K570" s="6"/>
      <c r="L570" s="7"/>
      <c r="M570" s="8"/>
      <c r="N570" s="6"/>
      <c r="O570" s="6"/>
      <c r="P570" s="6"/>
      <c r="Q570" s="6"/>
    </row>
    <row r="571" spans="1:256" s="2" customFormat="1" ht="34.5" customHeight="1">
      <c r="A571" s="40" t="str">
        <f>'Orçamento Sintético'!A88</f>
        <v xml:space="preserve"> 2.7.26</v>
      </c>
      <c r="B571" s="40" t="str">
        <f>'Orçamento Sintético'!B88</f>
        <v xml:space="preserve"> 10431 </v>
      </c>
      <c r="C571" s="40" t="str">
        <f>'Orçamento Sintético'!C88</f>
        <v>ORSE</v>
      </c>
      <c r="D571" s="249" t="str">
        <f>'Orçamento Sintético'!D88</f>
        <v>TAMPA DE CONCRETO PARA CAIXAS DE PASSAGEM 0,70X0,70MX0,07M (INSPEÇÃO CISTERNA)</v>
      </c>
      <c r="E571" s="250"/>
      <c r="F571" s="250"/>
      <c r="G571" s="250"/>
      <c r="H571" s="250"/>
      <c r="I571" s="251"/>
      <c r="J571" s="61"/>
      <c r="K571" s="118"/>
      <c r="L571" s="13"/>
      <c r="M571" s="14"/>
      <c r="N571" s="21"/>
      <c r="O571" s="13"/>
      <c r="P571" s="13"/>
      <c r="Q571" s="13"/>
      <c r="R571" s="13"/>
    </row>
    <row r="572" spans="1:256" s="2" customFormat="1">
      <c r="A572" s="58" t="s">
        <v>4</v>
      </c>
      <c r="B572" s="158" t="s">
        <v>280</v>
      </c>
      <c r="C572" s="158" t="s">
        <v>122</v>
      </c>
      <c r="D572" s="179"/>
      <c r="E572" s="179" t="s">
        <v>291</v>
      </c>
      <c r="F572" s="177" t="s">
        <v>751</v>
      </c>
      <c r="G572" s="38"/>
      <c r="H572" s="38"/>
      <c r="I572" s="38"/>
      <c r="J572" s="61"/>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c r="HT572" s="13"/>
      <c r="HU572" s="13"/>
      <c r="HV572" s="13"/>
      <c r="HW572" s="13"/>
      <c r="HX572" s="13"/>
      <c r="HY572" s="13"/>
      <c r="HZ572" s="13"/>
      <c r="IA572" s="13"/>
      <c r="IB572" s="13"/>
      <c r="IC572" s="13"/>
      <c r="ID572" s="13"/>
      <c r="IE572" s="13"/>
      <c r="IF572" s="13"/>
      <c r="IG572" s="13"/>
      <c r="IH572" s="13"/>
      <c r="II572" s="13"/>
      <c r="IJ572" s="13"/>
      <c r="IK572" s="13"/>
      <c r="IL572" s="13"/>
      <c r="IM572" s="13"/>
      <c r="IN572" s="13"/>
      <c r="IO572" s="13"/>
      <c r="IP572" s="13"/>
      <c r="IQ572" s="13"/>
      <c r="IR572" s="13"/>
      <c r="IS572" s="13"/>
      <c r="IT572" s="13"/>
      <c r="IU572" s="13"/>
      <c r="IV572" s="13"/>
    </row>
    <row r="573" spans="1:256" s="2" customFormat="1">
      <c r="A573" s="58" t="s">
        <v>775</v>
      </c>
      <c r="B573" s="183">
        <v>0.7</v>
      </c>
      <c r="C573" s="183">
        <v>0.7</v>
      </c>
      <c r="D573" s="184"/>
      <c r="E573" s="184">
        <v>1</v>
      </c>
      <c r="F573" s="62">
        <f>E573</f>
        <v>1</v>
      </c>
      <c r="G573" s="38"/>
      <c r="H573" s="44"/>
      <c r="I573" s="44"/>
      <c r="J573" s="45"/>
      <c r="K573" s="118"/>
      <c r="L573" s="13"/>
      <c r="M573" s="14"/>
      <c r="N573" s="21"/>
      <c r="O573" s="13"/>
      <c r="P573" s="13"/>
      <c r="Q573" s="13"/>
      <c r="R573" s="13"/>
    </row>
    <row r="574" spans="1:256" s="2" customFormat="1">
      <c r="A574" s="252" t="s">
        <v>3</v>
      </c>
      <c r="B574" s="253"/>
      <c r="C574" s="253"/>
      <c r="D574" s="253"/>
      <c r="E574" s="254"/>
      <c r="F574" s="42">
        <f>F573</f>
        <v>1</v>
      </c>
      <c r="G574" s="192" t="s">
        <v>0</v>
      </c>
      <c r="H574" s="44"/>
      <c r="I574" s="44"/>
      <c r="J574" s="45"/>
      <c r="K574" s="118"/>
      <c r="L574" s="13"/>
      <c r="M574" s="14"/>
      <c r="N574" s="21"/>
      <c r="O574" s="13"/>
      <c r="P574" s="13"/>
      <c r="Q574" s="13"/>
      <c r="R574" s="13"/>
    </row>
    <row r="575" spans="1:256" s="2" customFormat="1">
      <c r="A575" s="47"/>
      <c r="B575" s="48"/>
      <c r="C575" s="48"/>
      <c r="D575" s="36"/>
      <c r="E575" s="36"/>
      <c r="F575" s="36"/>
      <c r="G575" s="37"/>
      <c r="H575" s="37"/>
      <c r="I575" s="37"/>
      <c r="J575" s="46"/>
      <c r="N575" s="11"/>
    </row>
    <row r="576" spans="1:256" s="2" customFormat="1" ht="18" customHeight="1">
      <c r="A576" s="40" t="str">
        <f>'Orçamento Sintético'!A89</f>
        <v xml:space="preserve"> 2.7.27</v>
      </c>
      <c r="B576" s="40" t="str">
        <f>'Orçamento Sintético'!B89</f>
        <v xml:space="preserve"> 054308 </v>
      </c>
      <c r="C576" s="40" t="str">
        <f>'Orçamento Sintético'!C89</f>
        <v>SBC</v>
      </c>
      <c r="D576" s="249" t="str">
        <f>'Orçamento Sintético'!D89</f>
        <v>TAMPA PLACA CONCRETO MOLDADA NA OBRA ESPESSURA 10CM</v>
      </c>
      <c r="E576" s="250"/>
      <c r="F576" s="250"/>
      <c r="G576" s="250"/>
      <c r="H576" s="250"/>
      <c r="I576" s="251"/>
      <c r="J576" s="61"/>
      <c r="K576" s="118"/>
      <c r="L576" s="13"/>
      <c r="M576" s="14"/>
      <c r="N576" s="21"/>
      <c r="O576" s="13"/>
      <c r="P576" s="13"/>
      <c r="Q576" s="13"/>
      <c r="R576" s="13"/>
    </row>
    <row r="577" spans="1:256" s="2" customFormat="1">
      <c r="A577" s="58" t="s">
        <v>4</v>
      </c>
      <c r="B577" s="158" t="s">
        <v>5</v>
      </c>
      <c r="C577" s="158" t="s">
        <v>13</v>
      </c>
      <c r="D577" s="179"/>
      <c r="E577" s="179"/>
      <c r="F577" s="177" t="s">
        <v>751</v>
      </c>
      <c r="G577" s="38"/>
      <c r="H577" s="38"/>
      <c r="I577" s="38"/>
      <c r="J577" s="61"/>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c r="HT577" s="13"/>
      <c r="HU577" s="13"/>
      <c r="HV577" s="13"/>
      <c r="HW577" s="13"/>
      <c r="HX577" s="13"/>
      <c r="HY577" s="13"/>
      <c r="HZ577" s="13"/>
      <c r="IA577" s="13"/>
      <c r="IB577" s="13"/>
      <c r="IC577" s="13"/>
      <c r="ID577" s="13"/>
      <c r="IE577" s="13"/>
      <c r="IF577" s="13"/>
      <c r="IG577" s="13"/>
      <c r="IH577" s="13"/>
      <c r="II577" s="13"/>
      <c r="IJ577" s="13"/>
      <c r="IK577" s="13"/>
      <c r="IL577" s="13"/>
      <c r="IM577" s="13"/>
      <c r="IN577" s="13"/>
      <c r="IO577" s="13"/>
      <c r="IP577" s="13"/>
      <c r="IQ577" s="13"/>
      <c r="IR577" s="13"/>
      <c r="IS577" s="13"/>
      <c r="IT577" s="13"/>
      <c r="IU577" s="13"/>
      <c r="IV577" s="13"/>
    </row>
    <row r="578" spans="1:256" s="2" customFormat="1">
      <c r="A578" s="58" t="s">
        <v>292</v>
      </c>
      <c r="B578" s="183">
        <v>8</v>
      </c>
      <c r="C578" s="183">
        <v>0.38</v>
      </c>
      <c r="D578" s="184"/>
      <c r="E578" s="184"/>
      <c r="F578" s="62">
        <f>B578*C578</f>
        <v>3.04</v>
      </c>
      <c r="G578" s="38"/>
      <c r="H578" s="44"/>
      <c r="I578" s="44"/>
      <c r="J578" s="45"/>
      <c r="K578" s="118"/>
      <c r="L578" s="13"/>
      <c r="M578" s="14"/>
      <c r="N578" s="21"/>
      <c r="O578" s="13"/>
      <c r="P578" s="13"/>
      <c r="Q578" s="13"/>
      <c r="R578" s="13"/>
    </row>
    <row r="579" spans="1:256" s="2" customFormat="1">
      <c r="A579" s="252" t="s">
        <v>3</v>
      </c>
      <c r="B579" s="253"/>
      <c r="C579" s="253"/>
      <c r="D579" s="253"/>
      <c r="E579" s="254"/>
      <c r="F579" s="42">
        <f>F578</f>
        <v>3.04</v>
      </c>
      <c r="G579" s="43" t="s">
        <v>1</v>
      </c>
      <c r="H579" s="44"/>
      <c r="I579" s="44"/>
      <c r="J579" s="45"/>
      <c r="K579" s="118"/>
      <c r="L579" s="13"/>
      <c r="M579" s="14"/>
      <c r="N579" s="21"/>
      <c r="O579" s="13"/>
      <c r="P579" s="13"/>
      <c r="Q579" s="13"/>
      <c r="R579" s="13"/>
    </row>
    <row r="580" spans="1:256" s="2" customFormat="1">
      <c r="A580" s="47"/>
      <c r="B580" s="48"/>
      <c r="C580" s="48"/>
      <c r="D580" s="36"/>
      <c r="E580" s="36"/>
      <c r="F580" s="36"/>
      <c r="G580" s="37"/>
      <c r="H580" s="37"/>
      <c r="I580" s="37"/>
      <c r="J580" s="46"/>
      <c r="N580" s="11"/>
    </row>
    <row r="581" spans="1:256" s="2" customFormat="1">
      <c r="A581" s="156" t="str">
        <f>'Orçamento Sintético'!A90</f>
        <v xml:space="preserve"> 2.8 </v>
      </c>
      <c r="B581" s="277" t="str">
        <f>'Orçamento Sintético'!D90</f>
        <v>INSTALAÇÃO ELÉTRICA</v>
      </c>
      <c r="C581" s="278"/>
      <c r="D581" s="278"/>
      <c r="E581" s="278"/>
      <c r="F581" s="278"/>
      <c r="G581" s="278"/>
      <c r="H581" s="278"/>
      <c r="I581" s="279"/>
      <c r="J581" s="9"/>
      <c r="K581" s="6"/>
      <c r="L581" s="7"/>
      <c r="M581" s="8"/>
      <c r="N581" s="6"/>
      <c r="O581" s="6"/>
      <c r="P581" s="6"/>
      <c r="Q581" s="6"/>
    </row>
    <row r="582" spans="1:256" s="2" customFormat="1" ht="30" customHeight="1">
      <c r="A582" s="40" t="str">
        <f>'Orçamento Sintético'!A91</f>
        <v xml:space="preserve"> 2.8.1 </v>
      </c>
      <c r="B582" s="40" t="str">
        <f>'Orçamento Sintético'!B91</f>
        <v xml:space="preserve"> 97607 </v>
      </c>
      <c r="C582" s="40" t="str">
        <f>'Orçamento Sintético'!C91</f>
        <v>SINAPI</v>
      </c>
      <c r="D582" s="249" t="str">
        <f>'Orçamento Sintético'!D91</f>
        <v>LUMINÁRIA ARANDELA TIPO TARTARUGA, DE SOBREPOR, COM 1 LÂMPADA LED DE 6 W, SEM REATOR - FORNECIMENTO E INSTALAÇÃO. AF_02/2020</v>
      </c>
      <c r="E582" s="250"/>
      <c r="F582" s="250"/>
      <c r="G582" s="250"/>
      <c r="H582" s="250"/>
      <c r="I582" s="251"/>
      <c r="J582" s="61"/>
      <c r="K582" s="118"/>
      <c r="L582" s="13"/>
      <c r="M582" s="14"/>
      <c r="N582" s="21"/>
      <c r="O582" s="13"/>
      <c r="P582" s="13"/>
      <c r="Q582" s="13"/>
      <c r="R582" s="13"/>
    </row>
    <row r="583" spans="1:256" s="2" customFormat="1">
      <c r="A583" s="58" t="s">
        <v>4</v>
      </c>
      <c r="B583" s="158" t="s">
        <v>5</v>
      </c>
      <c r="C583" s="158"/>
      <c r="D583" s="179"/>
      <c r="E583" s="179"/>
      <c r="F583" s="177" t="s">
        <v>751</v>
      </c>
      <c r="G583" s="38"/>
      <c r="H583" s="38"/>
      <c r="I583" s="38"/>
      <c r="J583" s="61"/>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c r="HT583" s="13"/>
      <c r="HU583" s="13"/>
      <c r="HV583" s="13"/>
      <c r="HW583" s="13"/>
      <c r="HX583" s="13"/>
      <c r="HY583" s="13"/>
      <c r="HZ583" s="13"/>
      <c r="IA583" s="13"/>
      <c r="IB583" s="13"/>
      <c r="IC583" s="13"/>
      <c r="ID583" s="13"/>
      <c r="IE583" s="13"/>
      <c r="IF583" s="13"/>
      <c r="IG583" s="13"/>
      <c r="IH583" s="13"/>
      <c r="II583" s="13"/>
      <c r="IJ583" s="13"/>
      <c r="IK583" s="13"/>
      <c r="IL583" s="13"/>
      <c r="IM583" s="13"/>
      <c r="IN583" s="13"/>
      <c r="IO583" s="13"/>
      <c r="IP583" s="13"/>
      <c r="IQ583" s="13"/>
      <c r="IR583" s="13"/>
      <c r="IS583" s="13"/>
      <c r="IT583" s="13"/>
      <c r="IU583" s="13"/>
      <c r="IV583" s="13"/>
    </row>
    <row r="584" spans="1:256" s="2" customFormat="1">
      <c r="A584" s="58"/>
      <c r="B584" s="183">
        <v>4</v>
      </c>
      <c r="C584" s="183"/>
      <c r="D584" s="184"/>
      <c r="E584" s="184"/>
      <c r="F584" s="62">
        <f>B584</f>
        <v>4</v>
      </c>
      <c r="G584" s="38"/>
      <c r="H584" s="44"/>
      <c r="I584" s="44"/>
      <c r="J584" s="45"/>
      <c r="K584" s="118"/>
      <c r="L584" s="13"/>
      <c r="M584" s="14"/>
      <c r="N584" s="21"/>
      <c r="O584" s="13"/>
      <c r="P584" s="13"/>
      <c r="Q584" s="13"/>
      <c r="R584" s="13"/>
    </row>
    <row r="585" spans="1:256" s="2" customFormat="1">
      <c r="A585" s="252" t="s">
        <v>3</v>
      </c>
      <c r="B585" s="253"/>
      <c r="C585" s="253"/>
      <c r="D585" s="253"/>
      <c r="E585" s="254"/>
      <c r="F585" s="42">
        <f>F584</f>
        <v>4</v>
      </c>
      <c r="G585" s="43" t="s">
        <v>0</v>
      </c>
      <c r="H585" s="44"/>
      <c r="I585" s="44"/>
      <c r="J585" s="45"/>
      <c r="K585" s="118"/>
      <c r="L585" s="13"/>
      <c r="M585" s="14"/>
      <c r="N585" s="21"/>
      <c r="O585" s="13"/>
      <c r="P585" s="13"/>
      <c r="Q585" s="13"/>
      <c r="R585" s="13"/>
    </row>
    <row r="586" spans="1:256" s="2" customFormat="1">
      <c r="A586" s="34"/>
      <c r="B586" s="138"/>
      <c r="C586" s="207"/>
      <c r="D586" s="34"/>
      <c r="E586" s="34"/>
      <c r="F586" s="35"/>
      <c r="G586" s="37"/>
      <c r="H586" s="41"/>
      <c r="I586" s="41"/>
      <c r="J586" s="22"/>
      <c r="N586" s="11"/>
    </row>
    <row r="587" spans="1:256" s="2" customFormat="1" ht="30.75" customHeight="1">
      <c r="A587" s="40" t="str">
        <f>'Orçamento Sintético'!A92</f>
        <v xml:space="preserve"> 2.8.2 </v>
      </c>
      <c r="B587" s="40" t="str">
        <f>'Orçamento Sintético'!B92</f>
        <v xml:space="preserve"> 97592 </v>
      </c>
      <c r="C587" s="40" t="str">
        <f>'Orçamento Sintético'!C92</f>
        <v>SINAPI</v>
      </c>
      <c r="D587" s="249" t="str">
        <f>'Orçamento Sintético'!D92</f>
        <v>LUMINÁRIA TIPO PLAFON, DE SOBREPOR, COM 1 LÂMPADA LED DE 12/13 W, SEM REATOR - FORNECIMENTO E INSTALAÇÃO. AF_02/2020</v>
      </c>
      <c r="E587" s="250"/>
      <c r="F587" s="250"/>
      <c r="G587" s="250"/>
      <c r="H587" s="250"/>
      <c r="I587" s="251"/>
      <c r="J587" s="61"/>
      <c r="K587" s="118"/>
      <c r="L587" s="13"/>
      <c r="M587" s="14"/>
      <c r="N587" s="21"/>
      <c r="O587" s="13"/>
      <c r="P587" s="13"/>
      <c r="Q587" s="13"/>
      <c r="R587" s="13"/>
    </row>
    <row r="588" spans="1:256" s="2" customFormat="1">
      <c r="A588" s="58" t="s">
        <v>4</v>
      </c>
      <c r="B588" s="158" t="s">
        <v>5</v>
      </c>
      <c r="C588" s="158"/>
      <c r="D588" s="179"/>
      <c r="E588" s="179"/>
      <c r="F588" s="177" t="s">
        <v>751</v>
      </c>
      <c r="G588" s="38"/>
      <c r="H588" s="38"/>
      <c r="I588" s="38"/>
      <c r="J588" s="61"/>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c r="HT588" s="13"/>
      <c r="HU588" s="13"/>
      <c r="HV588" s="13"/>
      <c r="HW588" s="13"/>
      <c r="HX588" s="13"/>
      <c r="HY588" s="13"/>
      <c r="HZ588" s="13"/>
      <c r="IA588" s="13"/>
      <c r="IB588" s="13"/>
      <c r="IC588" s="13"/>
      <c r="ID588" s="13"/>
      <c r="IE588" s="13"/>
      <c r="IF588" s="13"/>
      <c r="IG588" s="13"/>
      <c r="IH588" s="13"/>
      <c r="II588" s="13"/>
      <c r="IJ588" s="13"/>
      <c r="IK588" s="13"/>
      <c r="IL588" s="13"/>
      <c r="IM588" s="13"/>
      <c r="IN588" s="13"/>
      <c r="IO588" s="13"/>
      <c r="IP588" s="13"/>
      <c r="IQ588" s="13"/>
      <c r="IR588" s="13"/>
      <c r="IS588" s="13"/>
      <c r="IT588" s="13"/>
      <c r="IU588" s="13"/>
      <c r="IV588" s="13"/>
    </row>
    <row r="589" spans="1:256" s="2" customFormat="1">
      <c r="A589" s="58"/>
      <c r="B589" s="183">
        <v>8</v>
      </c>
      <c r="C589" s="183"/>
      <c r="D589" s="184"/>
      <c r="E589" s="184"/>
      <c r="F589" s="62">
        <f>B589</f>
        <v>8</v>
      </c>
      <c r="G589" s="38"/>
      <c r="H589" s="44"/>
      <c r="I589" s="44"/>
      <c r="J589" s="45"/>
      <c r="K589" s="118"/>
      <c r="L589" s="13"/>
      <c r="M589" s="14"/>
      <c r="N589" s="21"/>
      <c r="O589" s="13"/>
      <c r="P589" s="13"/>
      <c r="Q589" s="13"/>
      <c r="R589" s="13"/>
    </row>
    <row r="590" spans="1:256" s="2" customFormat="1">
      <c r="A590" s="252" t="s">
        <v>3</v>
      </c>
      <c r="B590" s="253"/>
      <c r="C590" s="253"/>
      <c r="D590" s="253"/>
      <c r="E590" s="254"/>
      <c r="F590" s="42">
        <f>F589</f>
        <v>8</v>
      </c>
      <c r="G590" s="43" t="s">
        <v>0</v>
      </c>
      <c r="H590" s="44"/>
      <c r="I590" s="44"/>
      <c r="J590" s="45"/>
      <c r="K590" s="118"/>
      <c r="L590" s="13"/>
      <c r="M590" s="14"/>
      <c r="N590" s="21"/>
      <c r="O590" s="13"/>
      <c r="P590" s="13"/>
      <c r="Q590" s="13"/>
      <c r="R590" s="13"/>
    </row>
    <row r="591" spans="1:256" s="2" customFormat="1">
      <c r="A591" s="47"/>
      <c r="B591" s="48"/>
      <c r="C591" s="48"/>
      <c r="D591" s="36"/>
      <c r="E591" s="36"/>
      <c r="F591" s="36"/>
      <c r="G591" s="37"/>
      <c r="H591" s="37"/>
      <c r="I591" s="37"/>
      <c r="J591" s="46"/>
      <c r="N591" s="11"/>
    </row>
    <row r="592" spans="1:256" s="2" customFormat="1" ht="31.5" customHeight="1">
      <c r="A592" s="40" t="str">
        <f>'Orçamento Sintético'!A93</f>
        <v xml:space="preserve"> 2.8.3 </v>
      </c>
      <c r="B592" s="40" t="str">
        <f>'Orçamento Sintético'!B93</f>
        <v xml:space="preserve"> 91953 </v>
      </c>
      <c r="C592" s="40" t="str">
        <f>'Orçamento Sintético'!C93</f>
        <v>SINAPI</v>
      </c>
      <c r="D592" s="249" t="str">
        <f>'Orçamento Sintético'!D93</f>
        <v>INTERRUPTOR SIMPLES (1 MÓDULO), 10A/250V, INCLUINDO SUPORTE E PLACA - FORNECIMENTO E INSTALAÇÃO. AF_12/2015</v>
      </c>
      <c r="E592" s="250"/>
      <c r="F592" s="250"/>
      <c r="G592" s="250"/>
      <c r="H592" s="250"/>
      <c r="I592" s="251"/>
      <c r="J592" s="61"/>
      <c r="K592" s="118"/>
      <c r="L592" s="13"/>
      <c r="M592" s="14"/>
      <c r="N592" s="21"/>
      <c r="O592" s="13"/>
      <c r="P592" s="13"/>
      <c r="Q592" s="13"/>
      <c r="R592" s="13"/>
    </row>
    <row r="593" spans="1:256" s="2" customFormat="1">
      <c r="A593" s="58" t="s">
        <v>4</v>
      </c>
      <c r="B593" s="158" t="s">
        <v>5</v>
      </c>
      <c r="C593" s="158"/>
      <c r="D593" s="179"/>
      <c r="E593" s="179"/>
      <c r="F593" s="177" t="s">
        <v>751</v>
      </c>
      <c r="G593" s="38"/>
      <c r="H593" s="38"/>
      <c r="I593" s="38"/>
      <c r="J593" s="61"/>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c r="HT593" s="13"/>
      <c r="HU593" s="13"/>
      <c r="HV593" s="13"/>
      <c r="HW593" s="13"/>
      <c r="HX593" s="13"/>
      <c r="HY593" s="13"/>
      <c r="HZ593" s="13"/>
      <c r="IA593" s="13"/>
      <c r="IB593" s="13"/>
      <c r="IC593" s="13"/>
      <c r="ID593" s="13"/>
      <c r="IE593" s="13"/>
      <c r="IF593" s="13"/>
      <c r="IG593" s="13"/>
      <c r="IH593" s="13"/>
      <c r="II593" s="13"/>
      <c r="IJ593" s="13"/>
      <c r="IK593" s="13"/>
      <c r="IL593" s="13"/>
      <c r="IM593" s="13"/>
      <c r="IN593" s="13"/>
      <c r="IO593" s="13"/>
      <c r="IP593" s="13"/>
      <c r="IQ593" s="13"/>
      <c r="IR593" s="13"/>
      <c r="IS593" s="13"/>
      <c r="IT593" s="13"/>
      <c r="IU593" s="13"/>
      <c r="IV593" s="13"/>
    </row>
    <row r="594" spans="1:256" s="2" customFormat="1">
      <c r="A594" s="58"/>
      <c r="B594" s="183">
        <v>5</v>
      </c>
      <c r="C594" s="183"/>
      <c r="D594" s="184"/>
      <c r="E594" s="184"/>
      <c r="F594" s="62">
        <f>B594</f>
        <v>5</v>
      </c>
      <c r="G594" s="38"/>
      <c r="H594" s="44"/>
      <c r="I594" s="44"/>
      <c r="J594" s="45"/>
      <c r="K594" s="118"/>
      <c r="L594" s="13"/>
      <c r="M594" s="14"/>
      <c r="N594" s="21"/>
      <c r="O594" s="13"/>
      <c r="P594" s="13"/>
      <c r="Q594" s="13"/>
      <c r="R594" s="13"/>
    </row>
    <row r="595" spans="1:256" s="2" customFormat="1">
      <c r="A595" s="252" t="s">
        <v>3</v>
      </c>
      <c r="B595" s="253"/>
      <c r="C595" s="253"/>
      <c r="D595" s="253"/>
      <c r="E595" s="254"/>
      <c r="F595" s="42">
        <f>F594</f>
        <v>5</v>
      </c>
      <c r="G595" s="43" t="s">
        <v>0</v>
      </c>
      <c r="H595" s="44"/>
      <c r="I595" s="44"/>
      <c r="J595" s="45"/>
      <c r="K595" s="118"/>
      <c r="L595" s="13"/>
      <c r="M595" s="14"/>
      <c r="N595" s="21"/>
      <c r="O595" s="13"/>
      <c r="P595" s="13"/>
      <c r="Q595" s="13"/>
      <c r="R595" s="13"/>
    </row>
    <row r="596" spans="1:256" s="2" customFormat="1">
      <c r="A596" s="47"/>
      <c r="B596" s="48"/>
      <c r="C596" s="48"/>
      <c r="D596" s="36"/>
      <c r="E596" s="36"/>
      <c r="F596" s="36"/>
      <c r="G596" s="37"/>
      <c r="H596" s="37"/>
      <c r="I596" s="37"/>
      <c r="J596" s="46"/>
      <c r="N596" s="11"/>
    </row>
    <row r="597" spans="1:256" s="2" customFormat="1" ht="32.25" customHeight="1">
      <c r="A597" s="40" t="str">
        <f>'Orçamento Sintético'!A94</f>
        <v xml:space="preserve"> 2.8.4 </v>
      </c>
      <c r="B597" s="40" t="str">
        <f>'Orçamento Sintético'!B94</f>
        <v xml:space="preserve"> 91959 </v>
      </c>
      <c r="C597" s="40" t="str">
        <f>'Orçamento Sintético'!C94</f>
        <v>SINAPI</v>
      </c>
      <c r="D597" s="249" t="str">
        <f>'Orçamento Sintético'!D94</f>
        <v>INTERRUPTOR SIMPLES (2 MÓDULOS), 10A/250V, INCLUINDO SUPORTE E PLACA - FORNECIMENTO E INSTALAÇÃO. AF_12/2015</v>
      </c>
      <c r="E597" s="250"/>
      <c r="F597" s="250"/>
      <c r="G597" s="250"/>
      <c r="H597" s="250"/>
      <c r="I597" s="251"/>
      <c r="J597" s="61"/>
      <c r="K597" s="118"/>
      <c r="L597" s="13"/>
      <c r="M597" s="14"/>
      <c r="N597" s="21"/>
      <c r="O597" s="13"/>
      <c r="P597" s="13"/>
      <c r="Q597" s="13"/>
      <c r="R597" s="13"/>
    </row>
    <row r="598" spans="1:256" s="2" customFormat="1">
      <c r="A598" s="58" t="s">
        <v>4</v>
      </c>
      <c r="B598" s="158" t="s">
        <v>5</v>
      </c>
      <c r="C598" s="158"/>
      <c r="D598" s="179"/>
      <c r="E598" s="179"/>
      <c r="F598" s="177" t="s">
        <v>751</v>
      </c>
      <c r="G598" s="38"/>
      <c r="H598" s="38"/>
      <c r="I598" s="38"/>
      <c r="J598" s="61"/>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c r="HT598" s="13"/>
      <c r="HU598" s="13"/>
      <c r="HV598" s="13"/>
      <c r="HW598" s="13"/>
      <c r="HX598" s="13"/>
      <c r="HY598" s="13"/>
      <c r="HZ598" s="13"/>
      <c r="IA598" s="13"/>
      <c r="IB598" s="13"/>
      <c r="IC598" s="13"/>
      <c r="ID598" s="13"/>
      <c r="IE598" s="13"/>
      <c r="IF598" s="13"/>
      <c r="IG598" s="13"/>
      <c r="IH598" s="13"/>
      <c r="II598" s="13"/>
      <c r="IJ598" s="13"/>
      <c r="IK598" s="13"/>
      <c r="IL598" s="13"/>
      <c r="IM598" s="13"/>
      <c r="IN598" s="13"/>
      <c r="IO598" s="13"/>
      <c r="IP598" s="13"/>
      <c r="IQ598" s="13"/>
      <c r="IR598" s="13"/>
      <c r="IS598" s="13"/>
      <c r="IT598" s="13"/>
      <c r="IU598" s="13"/>
      <c r="IV598" s="13"/>
    </row>
    <row r="599" spans="1:256" s="2" customFormat="1">
      <c r="A599" s="58"/>
      <c r="B599" s="183">
        <v>1</v>
      </c>
      <c r="C599" s="183"/>
      <c r="D599" s="184"/>
      <c r="E599" s="184"/>
      <c r="F599" s="62">
        <f>B599</f>
        <v>1</v>
      </c>
      <c r="G599" s="38"/>
      <c r="H599" s="44"/>
      <c r="I599" s="44"/>
      <c r="J599" s="45"/>
      <c r="K599" s="118"/>
      <c r="L599" s="13"/>
      <c r="M599" s="14"/>
      <c r="N599" s="21"/>
      <c r="O599" s="13"/>
      <c r="P599" s="13"/>
      <c r="Q599" s="13"/>
      <c r="R599" s="13"/>
    </row>
    <row r="600" spans="1:256" s="2" customFormat="1">
      <c r="A600" s="252" t="s">
        <v>3</v>
      </c>
      <c r="B600" s="253"/>
      <c r="C600" s="253"/>
      <c r="D600" s="253"/>
      <c r="E600" s="254"/>
      <c r="F600" s="42">
        <f>F599</f>
        <v>1</v>
      </c>
      <c r="G600" s="43" t="s">
        <v>0</v>
      </c>
      <c r="H600" s="44"/>
      <c r="I600" s="44"/>
      <c r="J600" s="45"/>
      <c r="K600" s="118"/>
      <c r="L600" s="13"/>
      <c r="M600" s="14"/>
      <c r="N600" s="21"/>
      <c r="O600" s="13"/>
      <c r="P600" s="13"/>
      <c r="Q600" s="13"/>
      <c r="R600" s="13"/>
    </row>
    <row r="601" spans="1:256" s="2" customFormat="1">
      <c r="A601" s="47"/>
      <c r="B601" s="48"/>
      <c r="C601" s="48"/>
      <c r="D601" s="36"/>
      <c r="E601" s="36"/>
      <c r="F601" s="36"/>
      <c r="G601" s="37"/>
      <c r="H601" s="37"/>
      <c r="I601" s="37"/>
      <c r="J601" s="46"/>
      <c r="N601" s="11"/>
    </row>
    <row r="602" spans="1:256" s="2" customFormat="1" ht="21.75" customHeight="1">
      <c r="A602" s="40" t="str">
        <f>'Orçamento Sintético'!A95</f>
        <v xml:space="preserve"> 2.8.5 </v>
      </c>
      <c r="B602" s="40" t="str">
        <f>'Orçamento Sintético'!B95</f>
        <v xml:space="preserve"> 72335 </v>
      </c>
      <c r="C602" s="40" t="str">
        <f>'Orçamento Sintético'!C95</f>
        <v>SINAPI</v>
      </c>
      <c r="D602" s="249" t="str">
        <f>'Orçamento Sintético'!D95</f>
        <v>ESPELHO PLASTICO 4X2" - FORNECIMENTO E INSTALACAO</v>
      </c>
      <c r="E602" s="250"/>
      <c r="F602" s="250"/>
      <c r="G602" s="250"/>
      <c r="H602" s="250"/>
      <c r="I602" s="251"/>
      <c r="J602" s="61"/>
      <c r="K602" s="118"/>
      <c r="L602" s="13"/>
      <c r="M602" s="14"/>
      <c r="N602" s="21"/>
      <c r="O602" s="13"/>
      <c r="P602" s="13"/>
      <c r="Q602" s="13"/>
      <c r="R602" s="13"/>
    </row>
    <row r="603" spans="1:256" s="2" customFormat="1">
      <c r="A603" s="58" t="s">
        <v>4</v>
      </c>
      <c r="B603" s="158" t="s">
        <v>5</v>
      </c>
      <c r="C603" s="158"/>
      <c r="D603" s="179"/>
      <c r="E603" s="179"/>
      <c r="F603" s="177" t="s">
        <v>751</v>
      </c>
      <c r="G603" s="38"/>
      <c r="H603" s="38"/>
      <c r="I603" s="38"/>
      <c r="J603" s="61"/>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c r="HT603" s="13"/>
      <c r="HU603" s="13"/>
      <c r="HV603" s="13"/>
      <c r="HW603" s="13"/>
      <c r="HX603" s="13"/>
      <c r="HY603" s="13"/>
      <c r="HZ603" s="13"/>
      <c r="IA603" s="13"/>
      <c r="IB603" s="13"/>
      <c r="IC603" s="13"/>
      <c r="ID603" s="13"/>
      <c r="IE603" s="13"/>
      <c r="IF603" s="13"/>
      <c r="IG603" s="13"/>
      <c r="IH603" s="13"/>
      <c r="II603" s="13"/>
      <c r="IJ603" s="13"/>
      <c r="IK603" s="13"/>
      <c r="IL603" s="13"/>
      <c r="IM603" s="13"/>
      <c r="IN603" s="13"/>
      <c r="IO603" s="13"/>
      <c r="IP603" s="13"/>
      <c r="IQ603" s="13"/>
      <c r="IR603" s="13"/>
      <c r="IS603" s="13"/>
      <c r="IT603" s="13"/>
      <c r="IU603" s="13"/>
      <c r="IV603" s="13"/>
    </row>
    <row r="604" spans="1:256" s="2" customFormat="1">
      <c r="A604" s="58"/>
      <c r="B604" s="183">
        <v>2</v>
      </c>
      <c r="C604" s="183"/>
      <c r="D604" s="184"/>
      <c r="E604" s="184"/>
      <c r="F604" s="62">
        <f>B604</f>
        <v>2</v>
      </c>
      <c r="G604" s="38"/>
      <c r="H604" s="44"/>
      <c r="I604" s="44"/>
      <c r="J604" s="45"/>
      <c r="K604" s="118"/>
      <c r="L604" s="13"/>
      <c r="M604" s="14"/>
      <c r="N604" s="21"/>
      <c r="O604" s="13"/>
      <c r="P604" s="13"/>
      <c r="Q604" s="13"/>
      <c r="R604" s="13"/>
    </row>
    <row r="605" spans="1:256" s="2" customFormat="1">
      <c r="A605" s="252" t="s">
        <v>3</v>
      </c>
      <c r="B605" s="253"/>
      <c r="C605" s="253"/>
      <c r="D605" s="253"/>
      <c r="E605" s="254"/>
      <c r="F605" s="42">
        <f>F604</f>
        <v>2</v>
      </c>
      <c r="G605" s="43" t="s">
        <v>0</v>
      </c>
      <c r="H605" s="44"/>
      <c r="I605" s="44"/>
      <c r="J605" s="45"/>
      <c r="K605" s="118"/>
      <c r="L605" s="13"/>
      <c r="M605" s="14"/>
      <c r="N605" s="21"/>
      <c r="O605" s="13"/>
      <c r="P605" s="13"/>
      <c r="Q605" s="13"/>
      <c r="R605" s="13"/>
    </row>
    <row r="606" spans="1:256" s="2" customFormat="1">
      <c r="A606" s="34"/>
      <c r="B606" s="34"/>
      <c r="C606" s="34"/>
      <c r="D606" s="34"/>
      <c r="E606" s="34"/>
      <c r="F606" s="35"/>
      <c r="G606" s="190"/>
      <c r="H606" s="41"/>
      <c r="I606" s="41"/>
      <c r="J606" s="22"/>
      <c r="K606" s="23"/>
      <c r="M606" s="11"/>
      <c r="N606" s="24"/>
    </row>
    <row r="607" spans="1:256" s="2" customFormat="1" ht="31.5" customHeight="1">
      <c r="A607" s="40" t="str">
        <f>'Orçamento Sintético'!A96</f>
        <v xml:space="preserve"> 2.8.6 </v>
      </c>
      <c r="B607" s="40" t="str">
        <f>'Orçamento Sintético'!B96</f>
        <v xml:space="preserve"> 92008 </v>
      </c>
      <c r="C607" s="40" t="str">
        <f>'Orçamento Sintético'!C96</f>
        <v>SINAPI</v>
      </c>
      <c r="D607" s="249" t="str">
        <f>'Orçamento Sintético'!D96</f>
        <v>TOMADA BAIXA DE EMBUTIR (2 MÓDULOS), 2P+T 10 A, INCLUINDO SUPORTE E PLACA - FORNECIMENTO E INSTALAÇÃO. AF_12/2015</v>
      </c>
      <c r="E607" s="250"/>
      <c r="F607" s="250"/>
      <c r="G607" s="250"/>
      <c r="H607" s="250"/>
      <c r="I607" s="251"/>
      <c r="J607" s="61"/>
      <c r="K607" s="118"/>
      <c r="L607" s="13"/>
      <c r="M607" s="14"/>
      <c r="N607" s="21"/>
      <c r="O607" s="13"/>
      <c r="P607" s="13"/>
      <c r="Q607" s="13"/>
      <c r="R607" s="13"/>
    </row>
    <row r="608" spans="1:256" s="2" customFormat="1">
      <c r="A608" s="58" t="s">
        <v>4</v>
      </c>
      <c r="B608" s="158" t="s">
        <v>5</v>
      </c>
      <c r="C608" s="158"/>
      <c r="D608" s="179"/>
      <c r="E608" s="179"/>
      <c r="F608" s="177" t="s">
        <v>751</v>
      </c>
      <c r="G608" s="38"/>
      <c r="H608" s="38"/>
      <c r="I608" s="38"/>
      <c r="J608" s="61"/>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c r="HT608" s="13"/>
      <c r="HU608" s="13"/>
      <c r="HV608" s="13"/>
      <c r="HW608" s="13"/>
      <c r="HX608" s="13"/>
      <c r="HY608" s="13"/>
      <c r="HZ608" s="13"/>
      <c r="IA608" s="13"/>
      <c r="IB608" s="13"/>
      <c r="IC608" s="13"/>
      <c r="ID608" s="13"/>
      <c r="IE608" s="13"/>
      <c r="IF608" s="13"/>
      <c r="IG608" s="13"/>
      <c r="IH608" s="13"/>
      <c r="II608" s="13"/>
      <c r="IJ608" s="13"/>
      <c r="IK608" s="13"/>
      <c r="IL608" s="13"/>
      <c r="IM608" s="13"/>
      <c r="IN608" s="13"/>
      <c r="IO608" s="13"/>
      <c r="IP608" s="13"/>
      <c r="IQ608" s="13"/>
      <c r="IR608" s="13"/>
      <c r="IS608" s="13"/>
      <c r="IT608" s="13"/>
      <c r="IU608" s="13"/>
      <c r="IV608" s="13"/>
    </row>
    <row r="609" spans="1:256" s="2" customFormat="1">
      <c r="A609" s="58"/>
      <c r="B609" s="183">
        <v>6</v>
      </c>
      <c r="C609" s="183"/>
      <c r="D609" s="184"/>
      <c r="E609" s="184"/>
      <c r="F609" s="62">
        <f>B609</f>
        <v>6</v>
      </c>
      <c r="G609" s="38"/>
      <c r="H609" s="44"/>
      <c r="I609" s="44"/>
      <c r="J609" s="45"/>
      <c r="K609" s="118"/>
      <c r="L609" s="13"/>
      <c r="M609" s="14"/>
      <c r="N609" s="21"/>
      <c r="O609" s="13"/>
      <c r="P609" s="13"/>
      <c r="Q609" s="13"/>
      <c r="R609" s="13"/>
    </row>
    <row r="610" spans="1:256" s="2" customFormat="1">
      <c r="A610" s="252" t="s">
        <v>3</v>
      </c>
      <c r="B610" s="253"/>
      <c r="C610" s="253"/>
      <c r="D610" s="253"/>
      <c r="E610" s="254"/>
      <c r="F610" s="42">
        <f>F609</f>
        <v>6</v>
      </c>
      <c r="G610" s="43" t="s">
        <v>0</v>
      </c>
      <c r="H610" s="44"/>
      <c r="I610" s="44"/>
      <c r="J610" s="45"/>
      <c r="K610" s="118"/>
      <c r="L610" s="13"/>
      <c r="M610" s="14"/>
      <c r="N610" s="21"/>
      <c r="O610" s="13"/>
      <c r="P610" s="13"/>
      <c r="Q610" s="13"/>
      <c r="R610" s="13"/>
    </row>
    <row r="611" spans="1:256" s="2" customFormat="1">
      <c r="A611" s="34"/>
      <c r="B611" s="138"/>
      <c r="C611" s="207"/>
      <c r="D611" s="34"/>
      <c r="E611" s="34"/>
      <c r="F611" s="35"/>
      <c r="G611" s="37"/>
      <c r="H611" s="41"/>
      <c r="I611" s="41"/>
      <c r="J611" s="22"/>
      <c r="N611" s="11"/>
    </row>
    <row r="612" spans="1:256" s="2" customFormat="1" ht="33.75" customHeight="1">
      <c r="A612" s="40" t="str">
        <f>'Orçamento Sintético'!A97</f>
        <v xml:space="preserve"> 2.8.7 </v>
      </c>
      <c r="B612" s="40" t="str">
        <f>'Orçamento Sintético'!B97</f>
        <v xml:space="preserve"> 91926 </v>
      </c>
      <c r="C612" s="40" t="str">
        <f>'Orçamento Sintético'!C97</f>
        <v>SINAPI</v>
      </c>
      <c r="D612" s="249" t="str">
        <f>'Orçamento Sintético'!D97</f>
        <v>CABO DE COBRE FLEXÍVEL ISOLADO, 2,5 MM², ANTI-CHAMA 450/750 V, PARA CIRCUITOS TERMINAIS - FORNECIMENTO E INSTALAÇÃO. AF_12/2015</v>
      </c>
      <c r="E612" s="250"/>
      <c r="F612" s="250"/>
      <c r="G612" s="250"/>
      <c r="H612" s="250"/>
      <c r="I612" s="251"/>
      <c r="J612" s="61"/>
      <c r="K612" s="118"/>
      <c r="L612" s="13"/>
      <c r="M612" s="14"/>
      <c r="N612" s="21"/>
      <c r="O612" s="13"/>
      <c r="P612" s="13"/>
      <c r="Q612" s="13"/>
      <c r="R612" s="13"/>
    </row>
    <row r="613" spans="1:256" s="2" customFormat="1">
      <c r="A613" s="58" t="s">
        <v>4</v>
      </c>
      <c r="B613" s="158" t="s">
        <v>5</v>
      </c>
      <c r="C613" s="158"/>
      <c r="D613" s="179"/>
      <c r="E613" s="179"/>
      <c r="F613" s="177" t="s">
        <v>751</v>
      </c>
      <c r="G613" s="38"/>
      <c r="H613" s="38"/>
      <c r="I613" s="38"/>
      <c r="J613" s="61"/>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c r="HT613" s="13"/>
      <c r="HU613" s="13"/>
      <c r="HV613" s="13"/>
      <c r="HW613" s="13"/>
      <c r="HX613" s="13"/>
      <c r="HY613" s="13"/>
      <c r="HZ613" s="13"/>
      <c r="IA613" s="13"/>
      <c r="IB613" s="13"/>
      <c r="IC613" s="13"/>
      <c r="ID613" s="13"/>
      <c r="IE613" s="13"/>
      <c r="IF613" s="13"/>
      <c r="IG613" s="13"/>
      <c r="IH613" s="13"/>
      <c r="II613" s="13"/>
      <c r="IJ613" s="13"/>
      <c r="IK613" s="13"/>
      <c r="IL613" s="13"/>
      <c r="IM613" s="13"/>
      <c r="IN613" s="13"/>
      <c r="IO613" s="13"/>
      <c r="IP613" s="13"/>
      <c r="IQ613" s="13"/>
      <c r="IR613" s="13"/>
      <c r="IS613" s="13"/>
      <c r="IT613" s="13"/>
      <c r="IU613" s="13"/>
      <c r="IV613" s="13"/>
    </row>
    <row r="614" spans="1:256" s="2" customFormat="1">
      <c r="A614" s="58"/>
      <c r="B614" s="183">
        <v>60</v>
      </c>
      <c r="C614" s="183"/>
      <c r="D614" s="184"/>
      <c r="E614" s="184"/>
      <c r="F614" s="62">
        <f>B614</f>
        <v>60</v>
      </c>
      <c r="G614" s="38"/>
      <c r="H614" s="44"/>
      <c r="I614" s="44"/>
      <c r="J614" s="45"/>
      <c r="K614" s="118"/>
      <c r="L614" s="13"/>
      <c r="M614" s="14"/>
      <c r="N614" s="21"/>
      <c r="O614" s="13"/>
      <c r="P614" s="13"/>
      <c r="Q614" s="13"/>
      <c r="R614" s="13"/>
    </row>
    <row r="615" spans="1:256" s="2" customFormat="1">
      <c r="A615" s="252" t="s">
        <v>3</v>
      </c>
      <c r="B615" s="253"/>
      <c r="C615" s="253"/>
      <c r="D615" s="253"/>
      <c r="E615" s="254"/>
      <c r="F615" s="42">
        <f>F614</f>
        <v>60</v>
      </c>
      <c r="G615" s="43" t="s">
        <v>11</v>
      </c>
      <c r="H615" s="44"/>
      <c r="I615" s="44"/>
      <c r="J615" s="45"/>
      <c r="K615" s="118"/>
      <c r="L615" s="13"/>
      <c r="M615" s="14"/>
      <c r="N615" s="21"/>
      <c r="O615" s="13"/>
      <c r="P615" s="13"/>
      <c r="Q615" s="13"/>
      <c r="R615" s="13"/>
    </row>
    <row r="616" spans="1:256" s="2" customFormat="1">
      <c r="A616" s="47"/>
      <c r="B616" s="48"/>
      <c r="C616" s="48"/>
      <c r="D616" s="36"/>
      <c r="E616" s="36"/>
      <c r="F616" s="36"/>
      <c r="G616" s="37"/>
      <c r="H616" s="37"/>
      <c r="I616" s="37"/>
      <c r="J616" s="46"/>
      <c r="N616" s="11"/>
    </row>
    <row r="617" spans="1:256" s="2" customFormat="1" ht="33" customHeight="1">
      <c r="A617" s="40" t="str">
        <f>'Orçamento Sintético'!A98</f>
        <v xml:space="preserve"> 2.8.8 </v>
      </c>
      <c r="B617" s="40" t="str">
        <f>'Orçamento Sintético'!B98</f>
        <v xml:space="preserve"> 91854 </v>
      </c>
      <c r="C617" s="40" t="str">
        <f>'Orçamento Sintético'!C98</f>
        <v>SINAPI</v>
      </c>
      <c r="D617" s="249" t="str">
        <f>'Orçamento Sintético'!D98</f>
        <v>ELETRODUTO FLEXÍVEL CORRUGADO, PVC, DN 25 MM (3/4"), PARA CIRCUITOS TERMINAIS, INSTALADO EM PAREDE - FORNECIMENTO E INSTALAÇÃO. AF_12/2015</v>
      </c>
      <c r="E617" s="250"/>
      <c r="F617" s="250"/>
      <c r="G617" s="250"/>
      <c r="H617" s="250"/>
      <c r="I617" s="251"/>
      <c r="J617" s="61"/>
      <c r="K617" s="118"/>
      <c r="L617" s="13"/>
      <c r="M617" s="14"/>
      <c r="N617" s="21"/>
      <c r="O617" s="13"/>
      <c r="P617" s="13"/>
      <c r="Q617" s="13"/>
      <c r="R617" s="13"/>
    </row>
    <row r="618" spans="1:256" s="2" customFormat="1">
      <c r="A618" s="58" t="s">
        <v>4</v>
      </c>
      <c r="B618" s="158" t="s">
        <v>5</v>
      </c>
      <c r="C618" s="158"/>
      <c r="D618" s="179"/>
      <c r="E618" s="179"/>
      <c r="F618" s="177" t="s">
        <v>751</v>
      </c>
      <c r="G618" s="38"/>
      <c r="H618" s="38"/>
      <c r="I618" s="38"/>
      <c r="J618" s="61"/>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c r="HT618" s="13"/>
      <c r="HU618" s="13"/>
      <c r="HV618" s="13"/>
      <c r="HW618" s="13"/>
      <c r="HX618" s="13"/>
      <c r="HY618" s="13"/>
      <c r="HZ618" s="13"/>
      <c r="IA618" s="13"/>
      <c r="IB618" s="13"/>
      <c r="IC618" s="13"/>
      <c r="ID618" s="13"/>
      <c r="IE618" s="13"/>
      <c r="IF618" s="13"/>
      <c r="IG618" s="13"/>
      <c r="IH618" s="13"/>
      <c r="II618" s="13"/>
      <c r="IJ618" s="13"/>
      <c r="IK618" s="13"/>
      <c r="IL618" s="13"/>
      <c r="IM618" s="13"/>
      <c r="IN618" s="13"/>
      <c r="IO618" s="13"/>
      <c r="IP618" s="13"/>
      <c r="IQ618" s="13"/>
      <c r="IR618" s="13"/>
      <c r="IS618" s="13"/>
      <c r="IT618" s="13"/>
      <c r="IU618" s="13"/>
      <c r="IV618" s="13"/>
    </row>
    <row r="619" spans="1:256" s="2" customFormat="1">
      <c r="A619" s="58"/>
      <c r="B619" s="183">
        <v>16</v>
      </c>
      <c r="C619" s="183"/>
      <c r="D619" s="184"/>
      <c r="E619" s="184"/>
      <c r="F619" s="62">
        <f>B619</f>
        <v>16</v>
      </c>
      <c r="G619" s="38"/>
      <c r="H619" s="44"/>
      <c r="I619" s="44"/>
      <c r="J619" s="45"/>
      <c r="K619" s="118"/>
      <c r="L619" s="13"/>
      <c r="M619" s="14"/>
      <c r="N619" s="21"/>
      <c r="O619" s="13"/>
      <c r="P619" s="13"/>
      <c r="Q619" s="13"/>
      <c r="R619" s="13"/>
    </row>
    <row r="620" spans="1:256" s="2" customFormat="1">
      <c r="A620" s="252" t="s">
        <v>3</v>
      </c>
      <c r="B620" s="253"/>
      <c r="C620" s="253"/>
      <c r="D620" s="253"/>
      <c r="E620" s="254"/>
      <c r="F620" s="42">
        <f>F619</f>
        <v>16</v>
      </c>
      <c r="G620" s="43" t="s">
        <v>11</v>
      </c>
      <c r="H620" s="44"/>
      <c r="I620" s="44"/>
      <c r="J620" s="45"/>
      <c r="K620" s="118"/>
      <c r="L620" s="13"/>
      <c r="M620" s="14"/>
      <c r="N620" s="21"/>
      <c r="O620" s="13"/>
      <c r="P620" s="13"/>
      <c r="Q620" s="13"/>
      <c r="R620" s="13"/>
    </row>
    <row r="621" spans="1:256" s="2" customFormat="1">
      <c r="A621" s="47"/>
      <c r="B621" s="48"/>
      <c r="C621" s="48"/>
      <c r="D621" s="36"/>
      <c r="E621" s="36"/>
      <c r="F621" s="36"/>
      <c r="G621" s="37"/>
      <c r="H621" s="37"/>
      <c r="I621" s="37"/>
      <c r="J621" s="46"/>
      <c r="N621" s="11"/>
    </row>
    <row r="622" spans="1:256" s="2" customFormat="1" ht="20.25" customHeight="1">
      <c r="A622" s="40" t="str">
        <f>'Orçamento Sintético'!A99</f>
        <v xml:space="preserve"> 2.8.9 </v>
      </c>
      <c r="B622" s="40" t="str">
        <f>'Orçamento Sintético'!B99</f>
        <v xml:space="preserve"> 00020111 </v>
      </c>
      <c r="C622" s="40" t="str">
        <f>'Orçamento Sintético'!C99</f>
        <v>SINAPI</v>
      </c>
      <c r="D622" s="249" t="str">
        <f>'Orçamento Sintético'!D99</f>
        <v>FITA ISOLANTE ADESIVA ANTICHAMA, USO ATE 750 V, EM ROLO DE 19 MM X 20 M</v>
      </c>
      <c r="E622" s="250"/>
      <c r="F622" s="250"/>
      <c r="G622" s="250"/>
      <c r="H622" s="250"/>
      <c r="I622" s="251"/>
      <c r="J622" s="61"/>
      <c r="K622" s="118"/>
      <c r="L622" s="13"/>
      <c r="M622" s="14"/>
      <c r="N622" s="21"/>
      <c r="O622" s="13"/>
      <c r="P622" s="13"/>
      <c r="Q622" s="13"/>
      <c r="R622" s="13"/>
    </row>
    <row r="623" spans="1:256" s="2" customFormat="1">
      <c r="A623" s="58" t="s">
        <v>4</v>
      </c>
      <c r="B623" s="158" t="s">
        <v>5</v>
      </c>
      <c r="C623" s="158"/>
      <c r="D623" s="179"/>
      <c r="E623" s="179"/>
      <c r="F623" s="177" t="s">
        <v>751</v>
      </c>
      <c r="G623" s="38"/>
      <c r="H623" s="38"/>
      <c r="I623" s="38"/>
      <c r="J623" s="61"/>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c r="HT623" s="13"/>
      <c r="HU623" s="13"/>
      <c r="HV623" s="13"/>
      <c r="HW623" s="13"/>
      <c r="HX623" s="13"/>
      <c r="HY623" s="13"/>
      <c r="HZ623" s="13"/>
      <c r="IA623" s="13"/>
      <c r="IB623" s="13"/>
      <c r="IC623" s="13"/>
      <c r="ID623" s="13"/>
      <c r="IE623" s="13"/>
      <c r="IF623" s="13"/>
      <c r="IG623" s="13"/>
      <c r="IH623" s="13"/>
      <c r="II623" s="13"/>
      <c r="IJ623" s="13"/>
      <c r="IK623" s="13"/>
      <c r="IL623" s="13"/>
      <c r="IM623" s="13"/>
      <c r="IN623" s="13"/>
      <c r="IO623" s="13"/>
      <c r="IP623" s="13"/>
      <c r="IQ623" s="13"/>
      <c r="IR623" s="13"/>
      <c r="IS623" s="13"/>
      <c r="IT623" s="13"/>
      <c r="IU623" s="13"/>
      <c r="IV623" s="13"/>
    </row>
    <row r="624" spans="1:256" s="2" customFormat="1">
      <c r="A624" s="58"/>
      <c r="B624" s="183">
        <v>1</v>
      </c>
      <c r="C624" s="183"/>
      <c r="D624" s="184"/>
      <c r="E624" s="184"/>
      <c r="F624" s="62">
        <f>B624</f>
        <v>1</v>
      </c>
      <c r="G624" s="38"/>
      <c r="H624" s="44"/>
      <c r="I624" s="44"/>
      <c r="J624" s="45"/>
      <c r="K624" s="118"/>
      <c r="L624" s="13"/>
      <c r="M624" s="14"/>
      <c r="N624" s="21"/>
      <c r="O624" s="13"/>
      <c r="P624" s="13"/>
      <c r="Q624" s="13"/>
      <c r="R624" s="13"/>
    </row>
    <row r="625" spans="1:256" s="2" customFormat="1">
      <c r="A625" s="252" t="s">
        <v>3</v>
      </c>
      <c r="B625" s="253"/>
      <c r="C625" s="253"/>
      <c r="D625" s="253"/>
      <c r="E625" s="254"/>
      <c r="F625" s="42">
        <f>F624</f>
        <v>1</v>
      </c>
      <c r="G625" s="43" t="s">
        <v>0</v>
      </c>
      <c r="H625" s="44"/>
      <c r="I625" s="44"/>
      <c r="J625" s="45"/>
      <c r="K625" s="118"/>
      <c r="L625" s="13"/>
      <c r="M625" s="14"/>
      <c r="N625" s="21"/>
      <c r="O625" s="13"/>
      <c r="P625" s="13"/>
      <c r="Q625" s="13"/>
      <c r="R625" s="13"/>
    </row>
    <row r="626" spans="1:256" s="2" customFormat="1">
      <c r="A626" s="47"/>
      <c r="B626" s="48"/>
      <c r="C626" s="48"/>
      <c r="D626" s="36"/>
      <c r="E626" s="36"/>
      <c r="F626" s="36"/>
      <c r="G626" s="37"/>
      <c r="H626" s="37"/>
      <c r="I626" s="37"/>
      <c r="J626" s="46"/>
      <c r="N626" s="11"/>
    </row>
    <row r="627" spans="1:256" s="2" customFormat="1" ht="16.5" customHeight="1">
      <c r="A627" s="40" t="str">
        <f>'Orçamento Sintético'!A100</f>
        <v xml:space="preserve"> 2.8.10 </v>
      </c>
      <c r="B627" s="40" t="str">
        <f>'Orçamento Sintético'!B100</f>
        <v xml:space="preserve"> 10794 </v>
      </c>
      <c r="C627" s="40" t="str">
        <f>'Orçamento Sintético'!C100</f>
        <v>ORSE</v>
      </c>
      <c r="D627" s="249" t="str">
        <f>'Orçamento Sintético'!D100</f>
        <v>POSTE CIRCULAR DE CONCRETO  7/150 - FORNECIMENTO E ASSENTAMENTO</v>
      </c>
      <c r="E627" s="250"/>
      <c r="F627" s="250"/>
      <c r="G627" s="250"/>
      <c r="H627" s="250"/>
      <c r="I627" s="251"/>
      <c r="J627" s="61"/>
      <c r="K627" s="118"/>
      <c r="L627" s="13"/>
      <c r="M627" s="14"/>
      <c r="N627" s="21"/>
      <c r="O627" s="13"/>
      <c r="P627" s="13"/>
      <c r="Q627" s="13"/>
      <c r="R627" s="13"/>
    </row>
    <row r="628" spans="1:256" s="2" customFormat="1">
      <c r="A628" s="58" t="s">
        <v>4</v>
      </c>
      <c r="B628" s="158" t="s">
        <v>5</v>
      </c>
      <c r="C628" s="158"/>
      <c r="D628" s="179"/>
      <c r="E628" s="179"/>
      <c r="F628" s="177" t="s">
        <v>751</v>
      </c>
      <c r="G628" s="38"/>
      <c r="H628" s="38"/>
      <c r="I628" s="38"/>
      <c r="J628" s="61"/>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c r="HT628" s="13"/>
      <c r="HU628" s="13"/>
      <c r="HV628" s="13"/>
      <c r="HW628" s="13"/>
      <c r="HX628" s="13"/>
      <c r="HY628" s="13"/>
      <c r="HZ628" s="13"/>
      <c r="IA628" s="13"/>
      <c r="IB628" s="13"/>
      <c r="IC628" s="13"/>
      <c r="ID628" s="13"/>
      <c r="IE628" s="13"/>
      <c r="IF628" s="13"/>
      <c r="IG628" s="13"/>
      <c r="IH628" s="13"/>
      <c r="II628" s="13"/>
      <c r="IJ628" s="13"/>
      <c r="IK628" s="13"/>
      <c r="IL628" s="13"/>
      <c r="IM628" s="13"/>
      <c r="IN628" s="13"/>
      <c r="IO628" s="13"/>
      <c r="IP628" s="13"/>
      <c r="IQ628" s="13"/>
      <c r="IR628" s="13"/>
      <c r="IS628" s="13"/>
      <c r="IT628" s="13"/>
      <c r="IU628" s="13"/>
      <c r="IV628" s="13"/>
    </row>
    <row r="629" spans="1:256" s="2" customFormat="1">
      <c r="A629" s="58"/>
      <c r="B629" s="183">
        <v>4</v>
      </c>
      <c r="C629" s="183"/>
      <c r="D629" s="184"/>
      <c r="E629" s="184"/>
      <c r="F629" s="62">
        <f>B629</f>
        <v>4</v>
      </c>
      <c r="G629" s="38"/>
      <c r="H629" s="44"/>
      <c r="I629" s="44"/>
      <c r="J629" s="45"/>
      <c r="K629" s="118"/>
      <c r="L629" s="13"/>
      <c r="M629" s="14"/>
      <c r="N629" s="21"/>
      <c r="O629" s="13"/>
      <c r="P629" s="13"/>
      <c r="Q629" s="13"/>
      <c r="R629" s="13"/>
    </row>
    <row r="630" spans="1:256" s="2" customFormat="1">
      <c r="A630" s="252" t="s">
        <v>3</v>
      </c>
      <c r="B630" s="253"/>
      <c r="C630" s="253"/>
      <c r="D630" s="253"/>
      <c r="E630" s="254"/>
      <c r="F630" s="42">
        <f>F629</f>
        <v>4</v>
      </c>
      <c r="G630" s="43" t="s">
        <v>0</v>
      </c>
      <c r="H630" s="44"/>
      <c r="I630" s="44"/>
      <c r="J630" s="45"/>
      <c r="K630" s="118"/>
      <c r="L630" s="13"/>
      <c r="M630" s="14"/>
      <c r="N630" s="21"/>
      <c r="O630" s="13"/>
      <c r="P630" s="13"/>
      <c r="Q630" s="13"/>
      <c r="R630" s="13"/>
    </row>
    <row r="631" spans="1:256" s="2" customFormat="1">
      <c r="A631" s="47"/>
      <c r="B631" s="48"/>
      <c r="C631" s="48"/>
      <c r="D631" s="36"/>
      <c r="E631" s="36"/>
      <c r="F631" s="36"/>
      <c r="G631" s="37"/>
      <c r="H631" s="37"/>
      <c r="I631" s="37"/>
      <c r="J631" s="46"/>
      <c r="N631" s="11"/>
    </row>
    <row r="632" spans="1:256" s="2" customFormat="1" ht="34.5" customHeight="1">
      <c r="A632" s="40" t="str">
        <f>'Orçamento Sintético'!A101</f>
        <v xml:space="preserve"> 2.8.11 </v>
      </c>
      <c r="B632" s="40" t="str">
        <f>'Orçamento Sintético'!B101</f>
        <v xml:space="preserve"> 12808 </v>
      </c>
      <c r="C632" s="40" t="str">
        <f>'Orçamento Sintético'!C101</f>
        <v>ORSE</v>
      </c>
      <c r="D632" s="249" t="str">
        <f>'Orçamento Sintético'!D101</f>
        <v>REFLETOR SLIM LED 200W DE POTÊNCIA, BRANCO FRIO, 6500K, AUTOVOLT, MARCA G-LIGHT OU SIMILAR</v>
      </c>
      <c r="E632" s="250"/>
      <c r="F632" s="250"/>
      <c r="G632" s="250"/>
      <c r="H632" s="250"/>
      <c r="I632" s="251"/>
      <c r="J632" s="61"/>
      <c r="K632" s="118"/>
      <c r="L632" s="13"/>
      <c r="M632" s="14"/>
      <c r="N632" s="21"/>
      <c r="O632" s="13"/>
      <c r="P632" s="13"/>
      <c r="Q632" s="13"/>
      <c r="R632" s="13"/>
    </row>
    <row r="633" spans="1:256" s="2" customFormat="1">
      <c r="A633" s="58" t="s">
        <v>4</v>
      </c>
      <c r="B633" s="158" t="s">
        <v>5</v>
      </c>
      <c r="C633" s="158"/>
      <c r="D633" s="179"/>
      <c r="E633" s="179"/>
      <c r="F633" s="177" t="s">
        <v>751</v>
      </c>
      <c r="G633" s="38"/>
      <c r="H633" s="38"/>
      <c r="I633" s="38"/>
      <c r="J633" s="61"/>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c r="HT633" s="13"/>
      <c r="HU633" s="13"/>
      <c r="HV633" s="13"/>
      <c r="HW633" s="13"/>
      <c r="HX633" s="13"/>
      <c r="HY633" s="13"/>
      <c r="HZ633" s="13"/>
      <c r="IA633" s="13"/>
      <c r="IB633" s="13"/>
      <c r="IC633" s="13"/>
      <c r="ID633" s="13"/>
      <c r="IE633" s="13"/>
      <c r="IF633" s="13"/>
      <c r="IG633" s="13"/>
      <c r="IH633" s="13"/>
      <c r="II633" s="13"/>
      <c r="IJ633" s="13"/>
      <c r="IK633" s="13"/>
      <c r="IL633" s="13"/>
      <c r="IM633" s="13"/>
      <c r="IN633" s="13"/>
      <c r="IO633" s="13"/>
      <c r="IP633" s="13"/>
      <c r="IQ633" s="13"/>
      <c r="IR633" s="13"/>
      <c r="IS633" s="13"/>
      <c r="IT633" s="13"/>
      <c r="IU633" s="13"/>
      <c r="IV633" s="13"/>
    </row>
    <row r="634" spans="1:256" s="2" customFormat="1">
      <c r="A634" s="58"/>
      <c r="B634" s="183">
        <v>12</v>
      </c>
      <c r="C634" s="183"/>
      <c r="D634" s="184"/>
      <c r="E634" s="184"/>
      <c r="F634" s="62">
        <f>B634</f>
        <v>12</v>
      </c>
      <c r="G634" s="38"/>
      <c r="H634" s="44"/>
      <c r="I634" s="44"/>
      <c r="J634" s="45"/>
      <c r="K634" s="118"/>
      <c r="L634" s="13"/>
      <c r="M634" s="14"/>
      <c r="N634" s="21"/>
      <c r="O634" s="13"/>
      <c r="P634" s="13"/>
      <c r="Q634" s="13"/>
      <c r="R634" s="13"/>
    </row>
    <row r="635" spans="1:256" s="2" customFormat="1">
      <c r="A635" s="252" t="s">
        <v>3</v>
      </c>
      <c r="B635" s="253"/>
      <c r="C635" s="253"/>
      <c r="D635" s="253"/>
      <c r="E635" s="254"/>
      <c r="F635" s="42">
        <f>F634</f>
        <v>12</v>
      </c>
      <c r="G635" s="43" t="s">
        <v>0</v>
      </c>
      <c r="H635" s="44"/>
      <c r="I635" s="44"/>
      <c r="J635" s="45"/>
      <c r="K635" s="118"/>
      <c r="L635" s="13"/>
      <c r="M635" s="14"/>
      <c r="N635" s="21"/>
      <c r="O635" s="13"/>
      <c r="P635" s="13"/>
      <c r="Q635" s="13"/>
      <c r="R635" s="13"/>
    </row>
    <row r="636" spans="1:256" s="2" customFormat="1" ht="18" customHeight="1">
      <c r="A636" s="138"/>
      <c r="B636" s="41"/>
      <c r="C636" s="41"/>
      <c r="D636" s="41"/>
      <c r="E636" s="41"/>
      <c r="F636" s="41"/>
      <c r="G636" s="41"/>
      <c r="H636" s="41"/>
      <c r="I636" s="41"/>
      <c r="J636" s="46"/>
      <c r="N636" s="11"/>
    </row>
    <row r="637" spans="1:256" s="2" customFormat="1" ht="33" customHeight="1">
      <c r="A637" s="40" t="str">
        <f>'Orçamento Sintético'!A102</f>
        <v xml:space="preserve"> 2.8.12 </v>
      </c>
      <c r="B637" s="40" t="str">
        <f>'Orçamento Sintético'!B102</f>
        <v xml:space="preserve"> 91928 </v>
      </c>
      <c r="C637" s="40" t="str">
        <f>'Orçamento Sintético'!C102</f>
        <v>SINAPI</v>
      </c>
      <c r="D637" s="249" t="str">
        <f>'Orçamento Sintético'!D102</f>
        <v>CABO DE COBRE FLEXÍVEL ISOLADO, 4 MM², ANTI-CHAMA 450/750 V, PARA CIRCUITOS TERMINAIS - FORNECIMENTO E INSTALAÇÃO. AF_12/2015</v>
      </c>
      <c r="E637" s="250"/>
      <c r="F637" s="250"/>
      <c r="G637" s="250"/>
      <c r="H637" s="250"/>
      <c r="I637" s="251"/>
      <c r="J637" s="61"/>
      <c r="K637" s="118"/>
      <c r="L637" s="13"/>
      <c r="M637" s="14"/>
      <c r="N637" s="21"/>
      <c r="O637" s="13"/>
      <c r="P637" s="13"/>
      <c r="Q637" s="13"/>
      <c r="R637" s="13"/>
    </row>
    <row r="638" spans="1:256" s="2" customFormat="1">
      <c r="A638" s="58" t="s">
        <v>4</v>
      </c>
      <c r="B638" s="158" t="s">
        <v>5</v>
      </c>
      <c r="C638" s="158"/>
      <c r="D638" s="179"/>
      <c r="E638" s="179"/>
      <c r="F638" s="177" t="s">
        <v>751</v>
      </c>
      <c r="G638" s="38"/>
      <c r="H638" s="38"/>
      <c r="I638" s="38"/>
      <c r="J638" s="61"/>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c r="HT638" s="13"/>
      <c r="HU638" s="13"/>
      <c r="HV638" s="13"/>
      <c r="HW638" s="13"/>
      <c r="HX638" s="13"/>
      <c r="HY638" s="13"/>
      <c r="HZ638" s="13"/>
      <c r="IA638" s="13"/>
      <c r="IB638" s="13"/>
      <c r="IC638" s="13"/>
      <c r="ID638" s="13"/>
      <c r="IE638" s="13"/>
      <c r="IF638" s="13"/>
      <c r="IG638" s="13"/>
      <c r="IH638" s="13"/>
      <c r="II638" s="13"/>
      <c r="IJ638" s="13"/>
      <c r="IK638" s="13"/>
      <c r="IL638" s="13"/>
      <c r="IM638" s="13"/>
      <c r="IN638" s="13"/>
      <c r="IO638" s="13"/>
      <c r="IP638" s="13"/>
      <c r="IQ638" s="13"/>
      <c r="IR638" s="13"/>
      <c r="IS638" s="13"/>
      <c r="IT638" s="13"/>
      <c r="IU638" s="13"/>
      <c r="IV638" s="13"/>
    </row>
    <row r="639" spans="1:256" s="2" customFormat="1">
      <c r="A639" s="58"/>
      <c r="B639" s="183">
        <v>300</v>
      </c>
      <c r="C639" s="183"/>
      <c r="D639" s="184"/>
      <c r="E639" s="184"/>
      <c r="F639" s="62">
        <f>B639</f>
        <v>300</v>
      </c>
      <c r="G639" s="38"/>
      <c r="H639" s="44"/>
      <c r="I639" s="44"/>
      <c r="J639" s="45"/>
      <c r="K639" s="118"/>
      <c r="L639" s="13"/>
      <c r="M639" s="14"/>
      <c r="N639" s="21"/>
      <c r="O639" s="13"/>
      <c r="P639" s="13"/>
      <c r="Q639" s="13"/>
      <c r="R639" s="13"/>
    </row>
    <row r="640" spans="1:256" s="2" customFormat="1">
      <c r="A640" s="252" t="s">
        <v>3</v>
      </c>
      <c r="B640" s="253"/>
      <c r="C640" s="253"/>
      <c r="D640" s="253"/>
      <c r="E640" s="254"/>
      <c r="F640" s="42">
        <f>F639</f>
        <v>300</v>
      </c>
      <c r="G640" s="43" t="s">
        <v>11</v>
      </c>
      <c r="H640" s="44"/>
      <c r="I640" s="44"/>
      <c r="J640" s="45"/>
      <c r="K640" s="118"/>
      <c r="L640" s="13"/>
      <c r="M640" s="14"/>
      <c r="N640" s="21"/>
      <c r="O640" s="13"/>
      <c r="P640" s="13"/>
      <c r="Q640" s="13"/>
      <c r="R640" s="13"/>
    </row>
    <row r="641" spans="1:14" s="2" customFormat="1">
      <c r="A641" s="34"/>
      <c r="B641" s="34"/>
      <c r="C641" s="34"/>
      <c r="D641" s="34"/>
      <c r="E641" s="34"/>
      <c r="F641" s="35"/>
      <c r="G641" s="190"/>
      <c r="H641" s="41"/>
      <c r="I641" s="41"/>
      <c r="J641" s="22"/>
      <c r="K641" s="23"/>
      <c r="M641" s="11"/>
      <c r="N641" s="24"/>
    </row>
    <row r="642" spans="1:14" s="2" customFormat="1" ht="36" customHeight="1">
      <c r="A642" s="40" t="str">
        <f>'Orçamento Sintético'!A103</f>
        <v xml:space="preserve"> 2.8.13 </v>
      </c>
      <c r="B642" s="40" t="str">
        <f>'Orçamento Sintético'!B103</f>
        <v xml:space="preserve"> 93654 </v>
      </c>
      <c r="C642" s="40" t="str">
        <f>'Orçamento Sintético'!C103</f>
        <v>SINAPI</v>
      </c>
      <c r="D642" s="249" t="str">
        <f>'Orçamento Sintético'!D103</f>
        <v>DISJUNTOR MONOPOLAR TIPO DIN, CORRENTE NOMINAL DE 16A - FORNECIMENTO E INSTALAÇÃO. AF_10/2020</v>
      </c>
      <c r="E642" s="250"/>
      <c r="F642" s="250"/>
      <c r="G642" s="250"/>
      <c r="H642" s="250"/>
      <c r="I642" s="251"/>
      <c r="J642" s="22"/>
      <c r="K642" s="23"/>
      <c r="M642" s="11"/>
      <c r="N642" s="24"/>
    </row>
    <row r="643" spans="1:14" s="2" customFormat="1">
      <c r="A643" s="58" t="s">
        <v>4</v>
      </c>
      <c r="B643" s="158" t="s">
        <v>5</v>
      </c>
      <c r="C643" s="158"/>
      <c r="D643" s="179"/>
      <c r="E643" s="179"/>
      <c r="F643" s="177" t="s">
        <v>751</v>
      </c>
      <c r="G643" s="38"/>
      <c r="H643" s="38"/>
      <c r="I643" s="38"/>
      <c r="J643" s="22"/>
      <c r="K643" s="23"/>
      <c r="M643" s="11"/>
      <c r="N643" s="24"/>
    </row>
    <row r="644" spans="1:14" s="2" customFormat="1">
      <c r="A644" s="58"/>
      <c r="B644" s="183">
        <v>2</v>
      </c>
      <c r="C644" s="183"/>
      <c r="D644" s="184"/>
      <c r="E644" s="184"/>
      <c r="F644" s="62">
        <f>B644</f>
        <v>2</v>
      </c>
      <c r="G644" s="38"/>
      <c r="H644" s="44"/>
      <c r="I644" s="44"/>
      <c r="J644" s="22"/>
      <c r="K644" s="23"/>
      <c r="M644" s="11"/>
      <c r="N644" s="24"/>
    </row>
    <row r="645" spans="1:14" s="2" customFormat="1">
      <c r="A645" s="252" t="s">
        <v>3</v>
      </c>
      <c r="B645" s="253"/>
      <c r="C645" s="253"/>
      <c r="D645" s="253"/>
      <c r="E645" s="254"/>
      <c r="F645" s="42">
        <f>F644</f>
        <v>2</v>
      </c>
      <c r="G645" s="43" t="s">
        <v>0</v>
      </c>
      <c r="H645" s="44"/>
      <c r="I645" s="44"/>
      <c r="J645" s="22"/>
      <c r="K645" s="23"/>
      <c r="M645" s="11"/>
      <c r="N645" s="24"/>
    </row>
    <row r="646" spans="1:14" s="2" customFormat="1">
      <c r="A646" s="47"/>
      <c r="B646" s="48"/>
      <c r="C646" s="48"/>
      <c r="D646" s="36"/>
      <c r="E646" s="36"/>
      <c r="F646" s="36"/>
      <c r="G646" s="37"/>
      <c r="H646" s="37"/>
      <c r="I646" s="37"/>
      <c r="J646" s="22"/>
      <c r="K646" s="23"/>
      <c r="M646" s="11"/>
      <c r="N646" s="24"/>
    </row>
    <row r="647" spans="1:14" s="2" customFormat="1" ht="28.5" customHeight="1">
      <c r="A647" s="40" t="str">
        <f>'Orçamento Sintético'!A104</f>
        <v xml:space="preserve"> 2.8.14 </v>
      </c>
      <c r="B647" s="40" t="str">
        <f>'Orçamento Sintético'!B104</f>
        <v xml:space="preserve"> 7237 </v>
      </c>
      <c r="C647" s="40" t="str">
        <f>'Orçamento Sintético'!C104</f>
        <v>ORSE</v>
      </c>
      <c r="D647" s="249" t="str">
        <f>'Orçamento Sintético'!D104</f>
        <v>CAIXA DE PASSAGEM EM ALVENARIA DE TIJOLOS MACIÇOS ESP. = 0,12M,  DIM. INT. =  0.40 X 0.40 X 0.40M</v>
      </c>
      <c r="E647" s="250"/>
      <c r="F647" s="250"/>
      <c r="G647" s="250"/>
      <c r="H647" s="250"/>
      <c r="I647" s="251"/>
      <c r="J647" s="22"/>
      <c r="K647" s="23"/>
      <c r="M647" s="11"/>
      <c r="N647" s="24"/>
    </row>
    <row r="648" spans="1:14" s="2" customFormat="1">
      <c r="A648" s="58" t="s">
        <v>4</v>
      </c>
      <c r="B648" s="158" t="s">
        <v>5</v>
      </c>
      <c r="C648" s="158"/>
      <c r="D648" s="179"/>
      <c r="E648" s="179"/>
      <c r="F648" s="177" t="s">
        <v>751</v>
      </c>
      <c r="G648" s="38"/>
      <c r="H648" s="38"/>
      <c r="I648" s="38"/>
      <c r="J648" s="22"/>
      <c r="K648" s="23"/>
      <c r="M648" s="11"/>
      <c r="N648" s="24"/>
    </row>
    <row r="649" spans="1:14" s="2" customFormat="1">
      <c r="A649" s="58"/>
      <c r="B649" s="183">
        <v>4</v>
      </c>
      <c r="C649" s="183"/>
      <c r="D649" s="184"/>
      <c r="E649" s="184"/>
      <c r="F649" s="62">
        <f>B649</f>
        <v>4</v>
      </c>
      <c r="G649" s="38"/>
      <c r="H649" s="44"/>
      <c r="I649" s="44"/>
      <c r="J649" s="22"/>
      <c r="K649" s="23"/>
      <c r="M649" s="11"/>
      <c r="N649" s="24"/>
    </row>
    <row r="650" spans="1:14" s="2" customFormat="1">
      <c r="A650" s="252" t="s">
        <v>3</v>
      </c>
      <c r="B650" s="253"/>
      <c r="C650" s="253"/>
      <c r="D650" s="253"/>
      <c r="E650" s="254"/>
      <c r="F650" s="42">
        <f>F649</f>
        <v>4</v>
      </c>
      <c r="G650" s="43" t="s">
        <v>0</v>
      </c>
      <c r="H650" s="44"/>
      <c r="I650" s="44"/>
      <c r="J650" s="22"/>
      <c r="K650" s="23"/>
      <c r="M650" s="11"/>
      <c r="N650" s="24"/>
    </row>
    <row r="651" spans="1:14" s="2" customFormat="1">
      <c r="A651" s="138"/>
      <c r="B651" s="41"/>
      <c r="C651" s="41"/>
      <c r="D651" s="41"/>
      <c r="E651" s="41"/>
      <c r="F651" s="41"/>
      <c r="G651" s="41"/>
      <c r="H651" s="41"/>
      <c r="I651" s="41"/>
      <c r="J651" s="22"/>
      <c r="K651" s="23"/>
      <c r="M651" s="11"/>
      <c r="N651" s="24"/>
    </row>
    <row r="652" spans="1:14" s="2" customFormat="1" ht="30" customHeight="1">
      <c r="A652" s="40" t="str">
        <f>'Orçamento Sintético'!A105</f>
        <v xml:space="preserve"> 2.8.15 </v>
      </c>
      <c r="B652" s="40" t="str">
        <f>'Orçamento Sintético'!B105</f>
        <v xml:space="preserve"> 91873 </v>
      </c>
      <c r="C652" s="40" t="str">
        <f>'Orçamento Sintético'!C105</f>
        <v>SINAPI</v>
      </c>
      <c r="D652" s="249" t="str">
        <f>'Orçamento Sintético'!D105</f>
        <v>ELETRODUTO RÍGIDO ROSCÁVEL, PVC, DN 40 MM (1 1/4"), PARA CIRCUITOS TERMINAIS, INSTALADO EM PAREDE - FORNECIMENTO E INSTALAÇÃO. AF_12/2015</v>
      </c>
      <c r="E652" s="250"/>
      <c r="F652" s="250"/>
      <c r="G652" s="250"/>
      <c r="H652" s="250"/>
      <c r="I652" s="251"/>
      <c r="J652" s="22"/>
      <c r="K652" s="23"/>
      <c r="M652" s="11"/>
      <c r="N652" s="24"/>
    </row>
    <row r="653" spans="1:14" s="2" customFormat="1">
      <c r="A653" s="58" t="s">
        <v>4</v>
      </c>
      <c r="B653" s="158" t="s">
        <v>5</v>
      </c>
      <c r="C653" s="158"/>
      <c r="D653" s="179"/>
      <c r="E653" s="179"/>
      <c r="F653" s="177" t="s">
        <v>751</v>
      </c>
      <c r="G653" s="38"/>
      <c r="H653" s="38"/>
      <c r="I653" s="38"/>
      <c r="J653" s="22"/>
      <c r="K653" s="23"/>
      <c r="M653" s="11"/>
      <c r="N653" s="24"/>
    </row>
    <row r="654" spans="1:14" s="2" customFormat="1">
      <c r="A654" s="58"/>
      <c r="B654" s="183">
        <v>50</v>
      </c>
      <c r="C654" s="183"/>
      <c r="D654" s="184"/>
      <c r="E654" s="184"/>
      <c r="F654" s="62">
        <f>B654</f>
        <v>50</v>
      </c>
      <c r="G654" s="38"/>
      <c r="H654" s="44"/>
      <c r="I654" s="44"/>
      <c r="J654" s="22"/>
      <c r="K654" s="23"/>
      <c r="M654" s="11"/>
      <c r="N654" s="24"/>
    </row>
    <row r="655" spans="1:14" s="2" customFormat="1">
      <c r="A655" s="252" t="s">
        <v>3</v>
      </c>
      <c r="B655" s="253"/>
      <c r="C655" s="253"/>
      <c r="D655" s="253"/>
      <c r="E655" s="254"/>
      <c r="F655" s="42">
        <f>F654</f>
        <v>50</v>
      </c>
      <c r="G655" s="43" t="s">
        <v>11</v>
      </c>
      <c r="H655" s="44"/>
      <c r="I655" s="44"/>
      <c r="J655" s="22"/>
      <c r="K655" s="23"/>
      <c r="M655" s="11"/>
      <c r="N655" s="24"/>
    </row>
    <row r="656" spans="1:14" s="2" customFormat="1">
      <c r="A656" s="47"/>
      <c r="B656" s="48"/>
      <c r="C656" s="48"/>
      <c r="D656" s="36"/>
      <c r="E656" s="36"/>
      <c r="F656" s="36"/>
      <c r="G656" s="37"/>
      <c r="H656" s="37"/>
      <c r="I656" s="37"/>
      <c r="J656" s="22"/>
      <c r="K656" s="23"/>
      <c r="M656" s="11"/>
      <c r="N656" s="24"/>
    </row>
    <row r="657" spans="1:18" s="2" customFormat="1" ht="30.75" customHeight="1">
      <c r="A657" s="40" t="str">
        <f>'Orçamento Sintético'!A106</f>
        <v xml:space="preserve"> 2.8.16 </v>
      </c>
      <c r="B657" s="40" t="str">
        <f>'Orçamento Sintético'!B106</f>
        <v xml:space="preserve"> 91871 </v>
      </c>
      <c r="C657" s="40" t="str">
        <f>'Orçamento Sintético'!C106</f>
        <v>SINAPI</v>
      </c>
      <c r="D657" s="249" t="str">
        <f>'Orçamento Sintético'!D106</f>
        <v>ELETRODUTO RÍGIDO ROSCÁVEL, PVC, DN 25 MM (3/4"), PARA CIRCUITOS TERMINAIS, INSTALADO EM PAREDE - FORNECIMENTO E INSTALAÇÃO. AF_12/2015</v>
      </c>
      <c r="E657" s="250"/>
      <c r="F657" s="250"/>
      <c r="G657" s="250"/>
      <c r="H657" s="250"/>
      <c r="I657" s="251"/>
      <c r="J657" s="22"/>
      <c r="K657" s="23"/>
      <c r="M657" s="11"/>
      <c r="N657" s="24"/>
    </row>
    <row r="658" spans="1:18" s="2" customFormat="1">
      <c r="A658" s="58" t="s">
        <v>4</v>
      </c>
      <c r="B658" s="158" t="s">
        <v>5</v>
      </c>
      <c r="C658" s="158"/>
      <c r="D658" s="179"/>
      <c r="E658" s="179"/>
      <c r="F658" s="177" t="s">
        <v>751</v>
      </c>
      <c r="G658" s="38"/>
      <c r="H658" s="38"/>
      <c r="I658" s="38"/>
      <c r="J658" s="22"/>
      <c r="K658" s="23"/>
      <c r="M658" s="11"/>
      <c r="N658" s="24"/>
    </row>
    <row r="659" spans="1:18" s="2" customFormat="1">
      <c r="A659" s="58"/>
      <c r="B659" s="183">
        <v>36</v>
      </c>
      <c r="C659" s="183"/>
      <c r="D659" s="184"/>
      <c r="E659" s="184"/>
      <c r="F659" s="62">
        <f>B659</f>
        <v>36</v>
      </c>
      <c r="G659" s="38"/>
      <c r="H659" s="44"/>
      <c r="I659" s="44"/>
      <c r="J659" s="22"/>
      <c r="K659" s="23"/>
      <c r="M659" s="11"/>
      <c r="N659" s="24"/>
    </row>
    <row r="660" spans="1:18" s="2" customFormat="1">
      <c r="A660" s="252" t="s">
        <v>3</v>
      </c>
      <c r="B660" s="253"/>
      <c r="C660" s="253"/>
      <c r="D660" s="253"/>
      <c r="E660" s="254"/>
      <c r="F660" s="42">
        <f>F659</f>
        <v>36</v>
      </c>
      <c r="G660" s="43" t="s">
        <v>11</v>
      </c>
      <c r="H660" s="44"/>
      <c r="I660" s="44"/>
      <c r="J660" s="22"/>
      <c r="K660" s="23"/>
      <c r="M660" s="11"/>
      <c r="N660" s="24"/>
    </row>
    <row r="661" spans="1:18" s="2" customFormat="1">
      <c r="A661" s="34"/>
      <c r="B661" s="34"/>
      <c r="C661" s="34"/>
      <c r="D661" s="34"/>
      <c r="E661" s="34"/>
      <c r="F661" s="35"/>
      <c r="G661" s="190"/>
      <c r="H661" s="41"/>
      <c r="I661" s="41"/>
      <c r="J661" s="22"/>
      <c r="K661" s="23"/>
      <c r="M661" s="11"/>
      <c r="N661" s="24"/>
    </row>
    <row r="662" spans="1:18" s="2" customFormat="1" ht="46.5" customHeight="1">
      <c r="A662" s="40" t="str">
        <f>'Orçamento Sintético'!A107</f>
        <v xml:space="preserve"> 2.8.17 </v>
      </c>
      <c r="B662" s="40" t="str">
        <f>'Orçamento Sintético'!B107</f>
        <v xml:space="preserve"> 91916 </v>
      </c>
      <c r="C662" s="40" t="str">
        <f>'Orçamento Sintético'!C107</f>
        <v>SINAPI</v>
      </c>
      <c r="D662" s="249" t="str">
        <f>'Orçamento Sintético'!D107</f>
        <v>CURVA 180 GRAUS PARA ELETRODUTO, PVC, ROSCÁVEL, DN 25 MM (3/4"), PARA CIRCUITOS TERMINAIS, INSTALADA EM PAREDE - FORNECIMENTO E INSTALAÇÃO. AF_12/2015</v>
      </c>
      <c r="E662" s="250"/>
      <c r="F662" s="250"/>
      <c r="G662" s="250"/>
      <c r="H662" s="250"/>
      <c r="I662" s="251"/>
      <c r="J662" s="22"/>
      <c r="K662" s="23"/>
      <c r="M662" s="11"/>
      <c r="N662" s="24"/>
    </row>
    <row r="663" spans="1:18" s="2" customFormat="1">
      <c r="A663" s="58" t="s">
        <v>4</v>
      </c>
      <c r="B663" s="158" t="s">
        <v>5</v>
      </c>
      <c r="C663" s="158"/>
      <c r="D663" s="179"/>
      <c r="E663" s="179"/>
      <c r="F663" s="177" t="s">
        <v>751</v>
      </c>
      <c r="G663" s="38"/>
      <c r="H663" s="38"/>
      <c r="I663" s="38"/>
      <c r="J663" s="22"/>
      <c r="K663" s="23"/>
      <c r="M663" s="11"/>
      <c r="N663" s="24"/>
    </row>
    <row r="664" spans="1:18" s="2" customFormat="1">
      <c r="A664" s="58"/>
      <c r="B664" s="183">
        <v>4</v>
      </c>
      <c r="C664" s="183"/>
      <c r="D664" s="184"/>
      <c r="E664" s="184"/>
      <c r="F664" s="62">
        <f>B664</f>
        <v>4</v>
      </c>
      <c r="G664" s="38"/>
      <c r="H664" s="44"/>
      <c r="I664" s="44"/>
      <c r="J664" s="22"/>
      <c r="K664" s="23"/>
      <c r="M664" s="11"/>
      <c r="N664" s="24"/>
    </row>
    <row r="665" spans="1:18" s="2" customFormat="1">
      <c r="A665" s="252" t="s">
        <v>3</v>
      </c>
      <c r="B665" s="253"/>
      <c r="C665" s="253"/>
      <c r="D665" s="253"/>
      <c r="E665" s="254"/>
      <c r="F665" s="42">
        <f>F664</f>
        <v>4</v>
      </c>
      <c r="G665" s="43" t="s">
        <v>0</v>
      </c>
      <c r="H665" s="44"/>
      <c r="I665" s="44"/>
      <c r="J665" s="22"/>
      <c r="K665" s="23"/>
      <c r="M665" s="11"/>
      <c r="N665" s="24"/>
    </row>
    <row r="666" spans="1:18" s="2" customFormat="1">
      <c r="A666" s="47"/>
      <c r="B666" s="48"/>
      <c r="C666" s="48"/>
      <c r="D666" s="36"/>
      <c r="E666" s="36"/>
      <c r="F666" s="36"/>
      <c r="G666" s="37"/>
      <c r="H666" s="37"/>
      <c r="I666" s="37"/>
      <c r="J666" s="22"/>
      <c r="K666" s="23"/>
      <c r="M666" s="11"/>
      <c r="N666" s="24"/>
    </row>
    <row r="667" spans="1:18" s="2" customFormat="1" ht="36" customHeight="1">
      <c r="A667" s="40" t="str">
        <f>'Orçamento Sintético'!A108</f>
        <v xml:space="preserve"> 2.8.18 </v>
      </c>
      <c r="B667" s="40" t="str">
        <f>'Orçamento Sintético'!B108</f>
        <v xml:space="preserve"> 91914 </v>
      </c>
      <c r="C667" s="40" t="str">
        <f>'Orçamento Sintético'!C108</f>
        <v>SINAPI</v>
      </c>
      <c r="D667" s="249" t="str">
        <f>'Orçamento Sintético'!D108</f>
        <v>CURVA 90 GRAUS PARA ELETRODUTO, PVC, ROSCÁVEL, DN 25 MM (3/4"), PARA CIRCUITOS TERMINAIS, INSTALADA EM PAREDE - FORNECIMENTO E INSTALAÇÃO. AF_12/2015</v>
      </c>
      <c r="E667" s="250"/>
      <c r="F667" s="250"/>
      <c r="G667" s="250"/>
      <c r="H667" s="250"/>
      <c r="I667" s="251"/>
      <c r="J667" s="22"/>
      <c r="K667" s="23"/>
      <c r="M667" s="11"/>
      <c r="N667" s="24"/>
    </row>
    <row r="668" spans="1:18" s="2" customFormat="1">
      <c r="A668" s="58" t="s">
        <v>4</v>
      </c>
      <c r="B668" s="158" t="s">
        <v>5</v>
      </c>
      <c r="C668" s="158"/>
      <c r="D668" s="179"/>
      <c r="E668" s="179"/>
      <c r="F668" s="177" t="s">
        <v>751</v>
      </c>
      <c r="G668" s="38"/>
      <c r="H668" s="38"/>
      <c r="I668" s="38"/>
      <c r="J668" s="22"/>
      <c r="K668" s="23"/>
      <c r="M668" s="11"/>
      <c r="N668" s="24"/>
    </row>
    <row r="669" spans="1:18" s="2" customFormat="1">
      <c r="A669" s="58"/>
      <c r="B669" s="183">
        <v>4</v>
      </c>
      <c r="C669" s="183"/>
      <c r="D669" s="184"/>
      <c r="E669" s="184"/>
      <c r="F669" s="62">
        <f>B669</f>
        <v>4</v>
      </c>
      <c r="G669" s="38"/>
      <c r="H669" s="44"/>
      <c r="I669" s="44"/>
      <c r="J669" s="22"/>
      <c r="K669" s="23"/>
      <c r="M669" s="11"/>
      <c r="N669" s="24"/>
    </row>
    <row r="670" spans="1:18" s="2" customFormat="1">
      <c r="A670" s="252" t="s">
        <v>3</v>
      </c>
      <c r="B670" s="253"/>
      <c r="C670" s="253"/>
      <c r="D670" s="253"/>
      <c r="E670" s="254"/>
      <c r="F670" s="42">
        <f>F669</f>
        <v>4</v>
      </c>
      <c r="G670" s="43" t="s">
        <v>0</v>
      </c>
      <c r="H670" s="44"/>
      <c r="I670" s="44"/>
      <c r="J670" s="22"/>
      <c r="K670" s="23"/>
      <c r="M670" s="11"/>
      <c r="N670" s="24"/>
    </row>
    <row r="671" spans="1:18" s="2" customFormat="1">
      <c r="A671" s="138"/>
      <c r="B671" s="41"/>
      <c r="C671" s="41"/>
      <c r="D671" s="41"/>
      <c r="E671" s="41"/>
      <c r="F671" s="41"/>
      <c r="G671" s="41"/>
      <c r="H671" s="41"/>
      <c r="I671" s="41"/>
      <c r="J671" s="46"/>
      <c r="N671" s="11"/>
    </row>
    <row r="672" spans="1:18" s="2" customFormat="1" ht="30.75" customHeight="1">
      <c r="A672" s="156" t="str">
        <f>'Orçamento Sintético'!A109</f>
        <v xml:space="preserve"> 3 </v>
      </c>
      <c r="B672" s="268" t="str">
        <f>'Orçamento Sintético'!D109</f>
        <v>COBERTURA QUADRA (PROJETO PADRÃO FNDE - 220V VOM SAPATAS)</v>
      </c>
      <c r="C672" s="268"/>
      <c r="D672" s="268"/>
      <c r="E672" s="268"/>
      <c r="F672" s="268"/>
      <c r="G672" s="268"/>
      <c r="H672" s="268"/>
      <c r="I672" s="268"/>
      <c r="J672" s="12"/>
      <c r="K672" s="39"/>
      <c r="L672" s="13"/>
      <c r="M672" s="13"/>
      <c r="N672" s="14"/>
      <c r="O672" s="13"/>
      <c r="P672" s="13"/>
      <c r="Q672" s="13"/>
      <c r="R672" s="13"/>
    </row>
    <row r="673" spans="1:14" s="2" customFormat="1" ht="32.25" customHeight="1">
      <c r="A673" s="280" t="s">
        <v>1771</v>
      </c>
      <c r="B673" s="280"/>
      <c r="C673" s="280"/>
      <c r="D673" s="280"/>
      <c r="E673" s="280"/>
      <c r="F673" s="280"/>
      <c r="G673" s="280"/>
      <c r="H673" s="280"/>
      <c r="I673" s="280"/>
      <c r="J673" s="46"/>
      <c r="N673" s="11"/>
    </row>
    <row r="674" spans="1:14" s="2" customFormat="1">
      <c r="A674" s="138"/>
      <c r="B674" s="41"/>
      <c r="C674" s="41"/>
      <c r="D674" s="41"/>
      <c r="E674" s="41"/>
      <c r="F674" s="41"/>
      <c r="G674" s="41"/>
      <c r="H674" s="41"/>
      <c r="I674" s="41"/>
      <c r="J674" s="46"/>
      <c r="N674" s="11"/>
    </row>
    <row r="675" spans="1:14">
      <c r="A675" s="156" t="str">
        <f>'Orçamento Sintético'!A190</f>
        <v xml:space="preserve"> 4 </v>
      </c>
      <c r="B675" s="256" t="str">
        <f>'Orçamento Sintético'!D190</f>
        <v>CALÇADA EXTERNA</v>
      </c>
      <c r="C675" s="256"/>
      <c r="D675" s="256"/>
      <c r="E675" s="256"/>
      <c r="F675" s="256"/>
      <c r="G675" s="256"/>
      <c r="H675" s="256"/>
      <c r="I675" s="256"/>
    </row>
    <row r="676" spans="1:14" ht="15" customHeight="1">
      <c r="A676" s="40" t="str">
        <f>'Orçamento Sintético'!A191</f>
        <v xml:space="preserve"> 4.1 </v>
      </c>
      <c r="B676" s="40" t="str">
        <f>'Orçamento Sintético'!B191</f>
        <v xml:space="preserve"> 93358 </v>
      </c>
      <c r="C676" s="40" t="str">
        <f>'Orçamento Sintético'!C191</f>
        <v>SINAPI</v>
      </c>
      <c r="D676" s="249" t="str">
        <f>'Orçamento Sintético'!D191</f>
        <v>ESCAVAÇÃO MANUAL DE VALA COM PROFUNDIDADE MENOR OU IGUAL A 1,30 M. AF_02/2021</v>
      </c>
      <c r="E676" s="250"/>
      <c r="F676" s="250"/>
      <c r="G676" s="250"/>
      <c r="H676" s="250"/>
      <c r="I676" s="251"/>
    </row>
    <row r="677" spans="1:14">
      <c r="A677" s="73" t="s">
        <v>10</v>
      </c>
      <c r="B677" s="154" t="s">
        <v>280</v>
      </c>
      <c r="C677" s="154" t="s">
        <v>122</v>
      </c>
      <c r="D677" s="154" t="s">
        <v>127</v>
      </c>
      <c r="E677" s="177" t="s">
        <v>751</v>
      </c>
      <c r="F677" s="65"/>
      <c r="H677" s="191"/>
      <c r="I677" s="191"/>
    </row>
    <row r="678" spans="1:14">
      <c r="A678" s="73" t="s">
        <v>289</v>
      </c>
      <c r="B678" s="154">
        <v>0.63</v>
      </c>
      <c r="C678" s="154">
        <v>0.15</v>
      </c>
      <c r="D678" s="154">
        <v>0.15</v>
      </c>
      <c r="E678" s="62">
        <f>D678*C678*B678</f>
        <v>0.01</v>
      </c>
      <c r="F678" s="65"/>
      <c r="H678" s="191"/>
      <c r="I678" s="191"/>
    </row>
    <row r="679" spans="1:14">
      <c r="A679" s="73" t="s">
        <v>289</v>
      </c>
      <c r="B679" s="154">
        <v>41.39</v>
      </c>
      <c r="C679" s="154">
        <v>0.15</v>
      </c>
      <c r="D679" s="154">
        <v>0.15</v>
      </c>
      <c r="E679" s="62">
        <f>D679*C679*B679</f>
        <v>0.93</v>
      </c>
      <c r="F679" s="65"/>
      <c r="H679" s="191"/>
      <c r="I679" s="191"/>
    </row>
    <row r="680" spans="1:14">
      <c r="A680" s="73" t="s">
        <v>289</v>
      </c>
      <c r="B680" s="154">
        <v>8.1</v>
      </c>
      <c r="C680" s="154">
        <v>0.15</v>
      </c>
      <c r="D680" s="154">
        <v>0.15</v>
      </c>
      <c r="E680" s="62">
        <f>D680*C680*B680</f>
        <v>0.18</v>
      </c>
      <c r="F680" s="65"/>
      <c r="H680" s="191"/>
      <c r="I680" s="191"/>
    </row>
    <row r="681" spans="1:14">
      <c r="A681" s="73" t="s">
        <v>289</v>
      </c>
      <c r="B681" s="154">
        <v>54.31</v>
      </c>
      <c r="C681" s="154">
        <v>0.15</v>
      </c>
      <c r="D681" s="154">
        <v>0.15</v>
      </c>
      <c r="E681" s="62">
        <f>D681*C681*B681</f>
        <v>1.22</v>
      </c>
      <c r="F681" s="65"/>
      <c r="H681" s="191"/>
      <c r="I681" s="191"/>
    </row>
    <row r="682" spans="1:14">
      <c r="A682" s="73" t="s">
        <v>289</v>
      </c>
      <c r="B682" s="154">
        <v>6</v>
      </c>
      <c r="C682" s="154">
        <v>0.15</v>
      </c>
      <c r="D682" s="154">
        <v>0.15</v>
      </c>
      <c r="E682" s="62">
        <f>D682*C682*B682</f>
        <v>0.14000000000000001</v>
      </c>
      <c r="F682" s="65"/>
      <c r="H682" s="191"/>
      <c r="I682" s="191"/>
    </row>
    <row r="683" spans="1:14">
      <c r="A683" s="255" t="s">
        <v>3</v>
      </c>
      <c r="B683" s="255"/>
      <c r="C683" s="255"/>
      <c r="D683" s="255"/>
      <c r="E683" s="42">
        <f>SUM(E678:E682)</f>
        <v>2.48</v>
      </c>
      <c r="F683" s="74" t="s">
        <v>7</v>
      </c>
      <c r="H683" s="191"/>
      <c r="I683" s="191"/>
    </row>
    <row r="685" spans="1:14" ht="49.5" customHeight="1">
      <c r="A685" s="40" t="str">
        <f>'Orçamento Sintético'!A192</f>
        <v xml:space="preserve"> 4.2 </v>
      </c>
      <c r="B685" s="40" t="str">
        <f>'Orçamento Sintético'!B192</f>
        <v xml:space="preserve"> 94274 </v>
      </c>
      <c r="C685" s="40" t="str">
        <f>'Orçamento Sintético'!C192</f>
        <v>SINAPI</v>
      </c>
      <c r="D685" s="249" t="str">
        <f>'Orçamento Sintético'!D192</f>
        <v>ASSENTAMENTO DE GUIA (MEIO-FIO) EM TRECHO CURVO, CONFECCIONADA EM CONCRETO PRÉ-FABRICADO, DIMENSÕES 100X15X13X30 CM (COMPRIMENTO X BASE INFERIOR X BASE SUPERIOR X ALTURA), PARA VIAS URBANAS (USO VIÁRIO). AF_06/2016</v>
      </c>
      <c r="E685" s="250"/>
      <c r="F685" s="250"/>
      <c r="G685" s="250"/>
      <c r="H685" s="250"/>
      <c r="I685" s="251"/>
    </row>
    <row r="686" spans="1:14">
      <c r="A686" s="73" t="s">
        <v>10</v>
      </c>
      <c r="B686" s="154" t="s">
        <v>280</v>
      </c>
      <c r="C686" s="154" t="s">
        <v>122</v>
      </c>
      <c r="D686" s="154" t="s">
        <v>127</v>
      </c>
      <c r="E686" s="177" t="s">
        <v>751</v>
      </c>
      <c r="F686" s="65"/>
      <c r="H686" s="191"/>
      <c r="I686" s="191"/>
    </row>
    <row r="687" spans="1:14">
      <c r="A687" s="73" t="s">
        <v>289</v>
      </c>
      <c r="B687" s="154">
        <v>8.1</v>
      </c>
      <c r="C687" s="154"/>
      <c r="D687" s="154"/>
      <c r="E687" s="62">
        <f>B687</f>
        <v>8.1</v>
      </c>
      <c r="F687" s="65"/>
      <c r="H687" s="191"/>
      <c r="I687" s="191"/>
    </row>
    <row r="688" spans="1:14">
      <c r="A688" s="255" t="s">
        <v>3</v>
      </c>
      <c r="B688" s="255"/>
      <c r="C688" s="255"/>
      <c r="D688" s="255"/>
      <c r="E688" s="42">
        <f>SUM(E687:E687)</f>
        <v>8.1</v>
      </c>
      <c r="F688" s="74" t="s">
        <v>11</v>
      </c>
      <c r="H688" s="191"/>
      <c r="I688" s="191"/>
    </row>
    <row r="690" spans="1:9" ht="57.75" customHeight="1">
      <c r="A690" s="40" t="str">
        <f>'Orçamento Sintético'!A193</f>
        <v xml:space="preserve"> 4.3 </v>
      </c>
      <c r="B690" s="40" t="str">
        <f>'Orçamento Sintético'!B193</f>
        <v xml:space="preserve"> 94273 </v>
      </c>
      <c r="C690" s="40" t="str">
        <f>'Orçamento Sintético'!C193</f>
        <v>SINAPI</v>
      </c>
      <c r="D690" s="249" t="str">
        <f>'Orçamento Sintético'!D193</f>
        <v>ASSENTAMENTO DE GUIA (MEIO-FIO) EM TRECHO RETO, CONFECCIONADA EM CONCRETO PRÉ-FABRICADO, DIMENSÕES 100X15X13X30 CM (COMPRIMENTO X BASE INFERIOR X BASE SUPERIOR X ALTURA), PARA VIAS URBANAS (USO VIÁRIO). AF_06/2016</v>
      </c>
      <c r="E690" s="250"/>
      <c r="F690" s="250"/>
      <c r="G690" s="250"/>
      <c r="H690" s="250"/>
      <c r="I690" s="251"/>
    </row>
    <row r="691" spans="1:9">
      <c r="A691" s="73" t="s">
        <v>10</v>
      </c>
      <c r="B691" s="154" t="s">
        <v>280</v>
      </c>
      <c r="C691" s="154" t="s">
        <v>122</v>
      </c>
      <c r="D691" s="154" t="s">
        <v>127</v>
      </c>
      <c r="E691" s="177" t="s">
        <v>751</v>
      </c>
      <c r="F691" s="65"/>
      <c r="G691" s="37" t="s">
        <v>290</v>
      </c>
      <c r="H691" s="191"/>
      <c r="I691" s="191"/>
    </row>
    <row r="692" spans="1:9">
      <c r="A692" s="73" t="s">
        <v>289</v>
      </c>
      <c r="B692" s="154">
        <v>0.63</v>
      </c>
      <c r="C692" s="154"/>
      <c r="D692" s="154"/>
      <c r="E692" s="62">
        <f>B692</f>
        <v>0.63</v>
      </c>
      <c r="F692" s="65"/>
      <c r="H692" s="191"/>
      <c r="I692" s="191"/>
    </row>
    <row r="693" spans="1:9">
      <c r="A693" s="73" t="s">
        <v>289</v>
      </c>
      <c r="B693" s="154">
        <v>41.39</v>
      </c>
      <c r="C693" s="154"/>
      <c r="D693" s="154"/>
      <c r="E693" s="62">
        <f t="shared" ref="E693:E695" si="27">B693</f>
        <v>41.39</v>
      </c>
      <c r="F693" s="65"/>
      <c r="H693" s="191"/>
      <c r="I693" s="191"/>
    </row>
    <row r="694" spans="1:9">
      <c r="A694" s="73" t="s">
        <v>289</v>
      </c>
      <c r="B694" s="154">
        <v>54.31</v>
      </c>
      <c r="C694" s="154"/>
      <c r="D694" s="154"/>
      <c r="E694" s="62">
        <f t="shared" si="27"/>
        <v>54.31</v>
      </c>
      <c r="F694" s="65"/>
      <c r="H694" s="191"/>
      <c r="I694" s="191"/>
    </row>
    <row r="695" spans="1:9">
      <c r="A695" s="73" t="s">
        <v>289</v>
      </c>
      <c r="B695" s="154">
        <v>6</v>
      </c>
      <c r="C695" s="154"/>
      <c r="D695" s="154"/>
      <c r="E695" s="62">
        <f t="shared" si="27"/>
        <v>6</v>
      </c>
      <c r="F695" s="65"/>
      <c r="H695" s="191"/>
      <c r="I695" s="191"/>
    </row>
    <row r="696" spans="1:9">
      <c r="A696" s="255" t="s">
        <v>3</v>
      </c>
      <c r="B696" s="255"/>
      <c r="C696" s="255"/>
      <c r="D696" s="255"/>
      <c r="E696" s="42">
        <f>SUM(E692:E695)</f>
        <v>102.33</v>
      </c>
      <c r="F696" s="74" t="s">
        <v>11</v>
      </c>
      <c r="H696" s="191"/>
      <c r="I696" s="191"/>
    </row>
    <row r="698" spans="1:9" ht="45" customHeight="1">
      <c r="A698" s="40" t="str">
        <f>'Orçamento Sintético'!A194</f>
        <v xml:space="preserve"> 4.4 </v>
      </c>
      <c r="B698" s="40">
        <f>'Orçamento Sintético'!B194</f>
        <v>92393</v>
      </c>
      <c r="C698" s="40" t="str">
        <f>'Orçamento Sintético'!C194</f>
        <v>SINAPI</v>
      </c>
      <c r="D698" s="249" t="str">
        <f>'Orçamento Sintético'!D194</f>
        <v>EXECUÇÃO DE PAVIMENTO EM PISO INTERTRAVADO, COM BLOCO SEXTAVADO DE 25 X 25 CM, ESPESSURA 6 CM. AF_12/2015</v>
      </c>
      <c r="E698" s="250"/>
      <c r="F698" s="250"/>
      <c r="G698" s="250"/>
      <c r="H698" s="250"/>
      <c r="I698" s="251"/>
    </row>
    <row r="699" spans="1:9">
      <c r="A699" s="73" t="s">
        <v>10</v>
      </c>
      <c r="B699" s="154" t="s">
        <v>13</v>
      </c>
      <c r="C699" s="154"/>
      <c r="D699" s="154"/>
      <c r="E699" s="177" t="s">
        <v>751</v>
      </c>
      <c r="F699" s="65"/>
      <c r="H699" s="191"/>
      <c r="I699" s="191"/>
    </row>
    <row r="700" spans="1:9">
      <c r="A700" s="73" t="s">
        <v>293</v>
      </c>
      <c r="B700" s="154">
        <f>437.18+5.9</f>
        <v>443.08</v>
      </c>
      <c r="C700" s="154"/>
      <c r="D700" s="154"/>
      <c r="E700" s="62">
        <f>B700</f>
        <v>443.08</v>
      </c>
      <c r="F700" s="65"/>
      <c r="H700" s="191"/>
      <c r="I700" s="191"/>
    </row>
    <row r="701" spans="1:9">
      <c r="A701" s="255" t="s">
        <v>3</v>
      </c>
      <c r="B701" s="255"/>
      <c r="C701" s="255"/>
      <c r="D701" s="255"/>
      <c r="E701" s="42">
        <f>SUM(E700:E700)</f>
        <v>443.08</v>
      </c>
      <c r="F701" s="74" t="s">
        <v>1</v>
      </c>
      <c r="H701" s="191"/>
      <c r="I701" s="191"/>
    </row>
    <row r="703" spans="1:9">
      <c r="A703" s="156" t="str">
        <f>'Orçamento Sintético'!A195</f>
        <v xml:space="preserve"> 5 </v>
      </c>
      <c r="B703" s="256" t="str">
        <f>'Orçamento Sintético'!D195</f>
        <v>SERVIÇOS FINAIS GERAIS.</v>
      </c>
      <c r="C703" s="256"/>
      <c r="D703" s="256"/>
      <c r="E703" s="256"/>
      <c r="F703" s="256"/>
      <c r="G703" s="256"/>
      <c r="H703" s="256"/>
      <c r="I703" s="256"/>
    </row>
    <row r="704" spans="1:9" ht="32.25" customHeight="1">
      <c r="A704" s="40" t="str">
        <f>'Orçamento Sintético'!A196</f>
        <v xml:space="preserve"> 5.1 </v>
      </c>
      <c r="B704" s="40" t="str">
        <f>'Orçamento Sintético'!B196</f>
        <v xml:space="preserve"> 2432 </v>
      </c>
      <c r="C704" s="40" t="str">
        <f>'Orçamento Sintético'!C196</f>
        <v>ORSE</v>
      </c>
      <c r="D704" s="249" t="str">
        <f>'Orçamento Sintético'!D196</f>
        <v>POSTE OFICIAL PARA VOLEI EM AÇO GALVANIZADO D=3", C/ESTICADOR E CATRACA</v>
      </c>
      <c r="E704" s="250"/>
      <c r="F704" s="250"/>
      <c r="G704" s="250"/>
      <c r="H704" s="250"/>
      <c r="I704" s="251"/>
    </row>
    <row r="705" spans="1:17">
      <c r="A705" s="73" t="s">
        <v>10</v>
      </c>
      <c r="B705" s="154" t="s">
        <v>131</v>
      </c>
      <c r="C705" s="154"/>
      <c r="D705" s="154"/>
      <c r="E705" s="177" t="s">
        <v>751</v>
      </c>
      <c r="F705" s="65"/>
      <c r="H705" s="191"/>
      <c r="I705" s="191"/>
    </row>
    <row r="706" spans="1:17">
      <c r="A706" s="73" t="s">
        <v>130</v>
      </c>
      <c r="B706" s="154">
        <v>2</v>
      </c>
      <c r="C706" s="154"/>
      <c r="D706" s="154"/>
      <c r="E706" s="62">
        <f>B706</f>
        <v>2</v>
      </c>
      <c r="F706" s="65"/>
      <c r="H706" s="191"/>
      <c r="I706" s="191"/>
    </row>
    <row r="707" spans="1:17">
      <c r="A707" s="255" t="s">
        <v>3</v>
      </c>
      <c r="B707" s="255"/>
      <c r="C707" s="255"/>
      <c r="D707" s="255"/>
      <c r="E707" s="42">
        <f>SUM(E706:E706)</f>
        <v>2</v>
      </c>
      <c r="F707" s="74" t="s">
        <v>0</v>
      </c>
      <c r="H707" s="191"/>
      <c r="I707" s="191"/>
    </row>
    <row r="709" spans="1:17" ht="16.5" customHeight="1">
      <c r="A709" s="40" t="str">
        <f>'Orçamento Sintético'!A197</f>
        <v xml:space="preserve"> 5.2 </v>
      </c>
      <c r="B709" s="40" t="str">
        <f>'Orçamento Sintético'!B197</f>
        <v xml:space="preserve"> 2429 </v>
      </c>
      <c r="C709" s="40" t="str">
        <f>'Orçamento Sintético'!C197</f>
        <v>ORSE</v>
      </c>
      <c r="D709" s="249" t="str">
        <f>'Orçamento Sintético'!D197</f>
        <v>REDE PARA VOLEI PROFISSIONAL, EM NYLON E COM MEDIDOR DE ALTURA</v>
      </c>
      <c r="E709" s="250"/>
      <c r="F709" s="250"/>
      <c r="G709" s="250"/>
      <c r="H709" s="250"/>
      <c r="I709" s="251"/>
    </row>
    <row r="710" spans="1:17">
      <c r="A710" s="73" t="s">
        <v>10</v>
      </c>
      <c r="B710" s="154" t="s">
        <v>131</v>
      </c>
      <c r="C710" s="154"/>
      <c r="D710" s="154"/>
      <c r="E710" s="177" t="s">
        <v>751</v>
      </c>
      <c r="F710" s="65"/>
      <c r="H710" s="191"/>
      <c r="I710" s="191"/>
    </row>
    <row r="711" spans="1:17">
      <c r="A711" s="73" t="s">
        <v>130</v>
      </c>
      <c r="B711" s="154">
        <v>2</v>
      </c>
      <c r="C711" s="154"/>
      <c r="D711" s="154"/>
      <c r="E711" s="62">
        <f>B711</f>
        <v>2</v>
      </c>
      <c r="F711" s="65"/>
      <c r="H711" s="191"/>
      <c r="I711" s="191"/>
    </row>
    <row r="712" spans="1:17">
      <c r="A712" s="255" t="s">
        <v>3</v>
      </c>
      <c r="B712" s="255"/>
      <c r="C712" s="255"/>
      <c r="D712" s="255"/>
      <c r="E712" s="42">
        <f>SUM(E711:E711)</f>
        <v>2</v>
      </c>
      <c r="F712" s="74" t="s">
        <v>0</v>
      </c>
      <c r="H712" s="191"/>
      <c r="I712" s="191"/>
    </row>
    <row r="714" spans="1:17" s="2" customFormat="1" ht="50.25" customHeight="1">
      <c r="A714" s="40" t="str">
        <f>'Orçamento Sintético'!A198</f>
        <v xml:space="preserve"> 5.3 </v>
      </c>
      <c r="B714" s="40" t="str">
        <f>'Orçamento Sintético'!B198</f>
        <v xml:space="preserve"> I1138 </v>
      </c>
      <c r="C714" s="40" t="str">
        <f>'Orçamento Sintético'!C198</f>
        <v>SEINFRA</v>
      </c>
      <c r="D714" s="249" t="str">
        <f>'Orçamento Sintético'!D198</f>
        <v>TRAVES DE FUTEBOL DE CAMPO OFICIAL, EM TUBOS DE AÇO GALVANIZADO, DIMENSÕES 7,32 X 2,44 X 1,50, COM ACABAMENTO E PINTURA, INCLUSIVE REDE EM FIO 100% NYLON COM PROTEÇÃO UV.</v>
      </c>
      <c r="E714" s="250"/>
      <c r="F714" s="250"/>
      <c r="G714" s="250"/>
      <c r="H714" s="250"/>
      <c r="I714" s="251"/>
      <c r="J714" s="46"/>
      <c r="N714" s="11"/>
    </row>
    <row r="715" spans="1:17" s="2" customFormat="1">
      <c r="A715" s="128" t="s">
        <v>142</v>
      </c>
      <c r="B715" s="119" t="s">
        <v>0</v>
      </c>
      <c r="C715" s="119"/>
      <c r="D715" s="120"/>
      <c r="E715" s="137"/>
      <c r="F715" s="177" t="s">
        <v>751</v>
      </c>
      <c r="G715" s="122"/>
      <c r="H715" s="41"/>
      <c r="I715" s="41"/>
      <c r="J715" s="46"/>
      <c r="N715" s="11"/>
    </row>
    <row r="716" spans="1:17" s="2" customFormat="1" ht="14.45" customHeight="1">
      <c r="A716" s="152"/>
      <c r="B716" s="123">
        <v>1</v>
      </c>
      <c r="C716" s="123"/>
      <c r="D716" s="124"/>
      <c r="E716" s="124"/>
      <c r="F716" s="121">
        <f>B716</f>
        <v>1</v>
      </c>
      <c r="G716" s="126"/>
      <c r="H716" s="41"/>
      <c r="I716" s="41"/>
      <c r="J716" s="22"/>
      <c r="K716" s="23"/>
      <c r="M716" s="11"/>
      <c r="N716" s="24"/>
    </row>
    <row r="717" spans="1:17" s="2" customFormat="1">
      <c r="A717" s="252" t="s">
        <v>3</v>
      </c>
      <c r="B717" s="253"/>
      <c r="C717" s="253"/>
      <c r="D717" s="253"/>
      <c r="E717" s="254"/>
      <c r="F717" s="42">
        <f>SUM(F716:F716)</f>
        <v>1</v>
      </c>
      <c r="G717" s="43" t="s">
        <v>0</v>
      </c>
      <c r="H717" s="44"/>
      <c r="I717" s="44"/>
      <c r="J717" s="46"/>
      <c r="N717" s="11"/>
    </row>
    <row r="718" spans="1:17" s="2" customFormat="1">
      <c r="A718" s="67"/>
      <c r="B718" s="68"/>
      <c r="C718" s="68"/>
      <c r="D718" s="69"/>
      <c r="E718" s="69"/>
      <c r="F718" s="69"/>
      <c r="G718" s="37"/>
      <c r="H718" s="196"/>
      <c r="I718" s="197"/>
      <c r="J718" s="9"/>
      <c r="K718" s="6"/>
      <c r="L718" s="7"/>
      <c r="M718" s="8"/>
      <c r="N718" s="6"/>
      <c r="O718" s="6"/>
      <c r="P718" s="6"/>
      <c r="Q718" s="6"/>
    </row>
    <row r="719" spans="1:17" s="2" customFormat="1" ht="39.75" customHeight="1">
      <c r="A719" s="40" t="str">
        <f>'Orçamento Sintético'!A199</f>
        <v xml:space="preserve"> 5.4 </v>
      </c>
      <c r="B719" s="40" t="str">
        <f>'Orçamento Sintético'!B199</f>
        <v xml:space="preserve"> 12628 </v>
      </c>
      <c r="C719" s="40" t="str">
        <f>'Orçamento Sintético'!C199</f>
        <v>ORSE</v>
      </c>
      <c r="D719" s="249" t="str">
        <f>'Orçamento Sintético'!D199</f>
        <v>MASTRO TRIPLO EM TUBO FERRO GALVANIZADO, ALT (ÚTIL)= 6M (3,80M X 2" + 2,20M X 1 1/2"), INCLUSIVE BASE DE CONCRETO CICLÓPICO - REV 01</v>
      </c>
      <c r="E719" s="250"/>
      <c r="F719" s="250"/>
      <c r="G719" s="250"/>
      <c r="H719" s="250"/>
      <c r="I719" s="251"/>
      <c r="J719" s="46"/>
      <c r="N719" s="11"/>
    </row>
    <row r="720" spans="1:17" s="2" customFormat="1">
      <c r="A720" s="128" t="s">
        <v>142</v>
      </c>
      <c r="B720" s="119" t="s">
        <v>0</v>
      </c>
      <c r="C720" s="119"/>
      <c r="D720" s="120"/>
      <c r="E720" s="137"/>
      <c r="F720" s="177" t="s">
        <v>751</v>
      </c>
      <c r="G720" s="122"/>
      <c r="H720" s="41"/>
      <c r="I720" s="41"/>
      <c r="J720" s="46"/>
      <c r="N720" s="11"/>
    </row>
    <row r="721" spans="1:17" s="2" customFormat="1" ht="14.45" customHeight="1">
      <c r="A721" s="152"/>
      <c r="B721" s="123">
        <v>1</v>
      </c>
      <c r="C721" s="123"/>
      <c r="D721" s="124"/>
      <c r="E721" s="124"/>
      <c r="F721" s="121">
        <f>B721</f>
        <v>1</v>
      </c>
      <c r="G721" s="126"/>
      <c r="H721" s="41"/>
      <c r="I721" s="41"/>
      <c r="J721" s="22"/>
      <c r="K721" s="23"/>
      <c r="M721" s="11"/>
      <c r="N721" s="24"/>
    </row>
    <row r="722" spans="1:17" s="2" customFormat="1">
      <c r="A722" s="252" t="s">
        <v>3</v>
      </c>
      <c r="B722" s="253"/>
      <c r="C722" s="253"/>
      <c r="D722" s="253"/>
      <c r="E722" s="254"/>
      <c r="F722" s="42">
        <f>SUM(F721:F721)</f>
        <v>1</v>
      </c>
      <c r="G722" s="43" t="s">
        <v>0</v>
      </c>
      <c r="H722" s="44"/>
      <c r="I722" s="44"/>
      <c r="J722" s="46"/>
      <c r="N722" s="11"/>
    </row>
    <row r="723" spans="1:17" s="2" customFormat="1">
      <c r="A723" s="67"/>
      <c r="B723" s="68"/>
      <c r="C723" s="68"/>
      <c r="D723" s="69"/>
      <c r="E723" s="69"/>
      <c r="F723" s="69"/>
      <c r="G723" s="37"/>
      <c r="H723" s="196"/>
      <c r="I723" s="197"/>
      <c r="J723" s="9"/>
      <c r="K723" s="6"/>
      <c r="L723" s="7"/>
      <c r="M723" s="8"/>
      <c r="N723" s="6"/>
      <c r="O723" s="6"/>
      <c r="P723" s="6"/>
      <c r="Q723" s="6"/>
    </row>
    <row r="724" spans="1:17" ht="21" customHeight="1">
      <c r="A724" s="40" t="str">
        <f>'Orçamento Sintético'!A200</f>
        <v xml:space="preserve"> 5.5 </v>
      </c>
      <c r="B724" s="40" t="str">
        <f>'Orçamento Sintético'!B200</f>
        <v xml:space="preserve"> 062638 </v>
      </c>
      <c r="C724" s="40" t="str">
        <f>'Orçamento Sintético'!C200</f>
        <v>SBC</v>
      </c>
      <c r="D724" s="249" t="str">
        <f>'Orçamento Sintético'!D200</f>
        <v>TELA DE PROTECAO EM NYLON PARA COBERTURA DO CAMPO DE FUTEBOL</v>
      </c>
      <c r="E724" s="250"/>
      <c r="F724" s="250"/>
      <c r="G724" s="250"/>
      <c r="H724" s="250"/>
      <c r="I724" s="251"/>
    </row>
    <row r="725" spans="1:17">
      <c r="A725" s="73" t="s">
        <v>10</v>
      </c>
      <c r="B725" s="154" t="s">
        <v>123</v>
      </c>
      <c r="C725" s="154" t="s">
        <v>127</v>
      </c>
      <c r="D725" s="154"/>
      <c r="E725" s="177" t="s">
        <v>751</v>
      </c>
      <c r="F725" s="65"/>
      <c r="H725" s="191"/>
      <c r="I725" s="191"/>
    </row>
    <row r="726" spans="1:17">
      <c r="A726" s="73" t="s">
        <v>133</v>
      </c>
      <c r="B726" s="154">
        <v>29.26</v>
      </c>
      <c r="C726" s="154">
        <v>4</v>
      </c>
      <c r="D726" s="154"/>
      <c r="E726" s="62">
        <f>B726*C726</f>
        <v>117.04</v>
      </c>
      <c r="F726" s="65"/>
      <c r="H726" s="191"/>
      <c r="I726" s="191"/>
    </row>
    <row r="727" spans="1:17">
      <c r="A727" s="73" t="s">
        <v>134</v>
      </c>
      <c r="B727" s="154">
        <v>17.59</v>
      </c>
      <c r="C727" s="154">
        <v>4</v>
      </c>
      <c r="D727" s="154"/>
      <c r="E727" s="62">
        <f t="shared" ref="E727:E729" si="28">B727*C727</f>
        <v>70.36</v>
      </c>
      <c r="F727" s="65"/>
      <c r="H727" s="191"/>
      <c r="I727" s="191"/>
    </row>
    <row r="728" spans="1:17">
      <c r="A728" s="73" t="s">
        <v>135</v>
      </c>
      <c r="B728" s="154">
        <v>29.26</v>
      </c>
      <c r="C728" s="154">
        <v>4</v>
      </c>
      <c r="D728" s="154"/>
      <c r="E728" s="62">
        <f t="shared" si="28"/>
        <v>117.04</v>
      </c>
      <c r="F728" s="65"/>
      <c r="H728" s="191"/>
      <c r="I728" s="191"/>
    </row>
    <row r="729" spans="1:17">
      <c r="A729" s="75" t="s">
        <v>136</v>
      </c>
      <c r="B729" s="208">
        <v>17.59</v>
      </c>
      <c r="C729" s="154">
        <v>4</v>
      </c>
      <c r="D729" s="154"/>
      <c r="E729" s="62">
        <f t="shared" si="28"/>
        <v>70.36</v>
      </c>
      <c r="F729" s="65"/>
      <c r="H729" s="191"/>
      <c r="I729" s="191"/>
    </row>
    <row r="730" spans="1:17">
      <c r="A730" s="255" t="s">
        <v>3</v>
      </c>
      <c r="B730" s="255"/>
      <c r="C730" s="255"/>
      <c r="D730" s="255"/>
      <c r="E730" s="42">
        <f>SUM(E726:E729)</f>
        <v>374.8</v>
      </c>
      <c r="F730" s="74" t="s">
        <v>1</v>
      </c>
      <c r="G730" s="189"/>
      <c r="H730" s="191"/>
      <c r="I730" s="191"/>
    </row>
    <row r="731" spans="1:17" s="2" customFormat="1">
      <c r="A731" s="67"/>
      <c r="B731" s="68"/>
      <c r="C731" s="68"/>
      <c r="D731" s="69"/>
      <c r="E731" s="69"/>
      <c r="F731" s="69"/>
      <c r="G731" s="37"/>
      <c r="H731" s="196"/>
      <c r="I731" s="197"/>
      <c r="J731" s="9"/>
      <c r="K731" s="6"/>
      <c r="L731" s="7"/>
      <c r="M731" s="8"/>
      <c r="N731" s="6"/>
      <c r="O731" s="6"/>
      <c r="P731" s="6"/>
      <c r="Q731" s="6"/>
    </row>
    <row r="732" spans="1:17" ht="32.25" customHeight="1">
      <c r="A732" s="40" t="str">
        <f>'Orçamento Sintético'!A201</f>
        <v xml:space="preserve"> 5.6 </v>
      </c>
      <c r="B732" s="40" t="str">
        <f>'Orçamento Sintético'!B201</f>
        <v xml:space="preserve"> 99814 </v>
      </c>
      <c r="C732" s="40" t="str">
        <f>'Orçamento Sintético'!C201</f>
        <v>SINAPI</v>
      </c>
      <c r="D732" s="249" t="str">
        <f>'Orçamento Sintético'!D201</f>
        <v>LIMPEZA DE SUPERFÍCIE COM JATO DE ALTA PRESSÃO. AF_04/2019 (LIMPEZA DE REVESTIMENTO CERÂMICO NAS PARDEDES EXISTENTES)</v>
      </c>
      <c r="E732" s="250"/>
      <c r="F732" s="250"/>
      <c r="G732" s="250"/>
      <c r="H732" s="250"/>
      <c r="I732" s="251"/>
    </row>
    <row r="733" spans="1:17">
      <c r="A733" s="73" t="s">
        <v>10</v>
      </c>
      <c r="B733" s="154" t="s">
        <v>777</v>
      </c>
      <c r="C733" s="154"/>
      <c r="D733" s="154"/>
      <c r="E733" s="177" t="s">
        <v>751</v>
      </c>
      <c r="F733" s="65"/>
      <c r="H733" s="191"/>
      <c r="I733" s="191"/>
    </row>
    <row r="734" spans="1:17">
      <c r="A734" s="73" t="s">
        <v>776</v>
      </c>
      <c r="B734" s="154">
        <v>162.54</v>
      </c>
      <c r="C734" s="154"/>
      <c r="D734" s="154"/>
      <c r="E734" s="62">
        <f>B734</f>
        <v>162.54</v>
      </c>
      <c r="F734" s="65"/>
      <c r="H734" s="191"/>
      <c r="I734" s="191"/>
    </row>
    <row r="735" spans="1:17">
      <c r="A735" s="255" t="s">
        <v>3</v>
      </c>
      <c r="B735" s="255"/>
      <c r="C735" s="255"/>
      <c r="D735" s="255"/>
      <c r="E735" s="42">
        <f>SUM(E734:E734)</f>
        <v>162.54</v>
      </c>
      <c r="F735" s="74" t="s">
        <v>1</v>
      </c>
      <c r="G735" s="189"/>
      <c r="H735" s="191"/>
      <c r="I735" s="191"/>
    </row>
    <row r="736" spans="1:17" s="2" customFormat="1">
      <c r="A736" s="67"/>
      <c r="B736" s="68"/>
      <c r="C736" s="68"/>
      <c r="D736" s="69"/>
      <c r="E736" s="69"/>
      <c r="F736" s="69"/>
      <c r="G736" s="37"/>
      <c r="H736" s="196"/>
      <c r="I736" s="197"/>
      <c r="J736" s="9"/>
      <c r="K736" s="6"/>
      <c r="L736" s="7"/>
      <c r="M736" s="8"/>
      <c r="N736" s="6"/>
      <c r="O736" s="6"/>
      <c r="P736" s="6"/>
      <c r="Q736" s="6"/>
    </row>
    <row r="737" spans="1:17" s="2" customFormat="1" ht="33" customHeight="1">
      <c r="A737" s="40" t="str">
        <f>'Orçamento Sintético'!A202</f>
        <v xml:space="preserve"> 5.7 </v>
      </c>
      <c r="B737" s="40" t="str">
        <f>'Orçamento Sintético'!B202</f>
        <v xml:space="preserve"> 9167 </v>
      </c>
      <c r="C737" s="40" t="str">
        <f>'Orçamento Sintético'!C202</f>
        <v>ORSE</v>
      </c>
      <c r="D737" s="249" t="str">
        <f>'Orçamento Sintético'!D202</f>
        <v>EQUIPAMENTO DE GINÁSTICA - ESCADA HORIZONTAL EM TUBO DE FERRO GALV. Ø=2", DIM. 0,80 X 2,00 X 2,00M, SERGIPARK OU SIMILAR</v>
      </c>
      <c r="E737" s="250"/>
      <c r="F737" s="250"/>
      <c r="G737" s="250"/>
      <c r="H737" s="250"/>
      <c r="I737" s="251"/>
      <c r="J737" s="46"/>
      <c r="N737" s="11"/>
    </row>
    <row r="738" spans="1:17" s="2" customFormat="1">
      <c r="A738" s="128" t="s">
        <v>142</v>
      </c>
      <c r="B738" s="119" t="s">
        <v>0</v>
      </c>
      <c r="C738" s="119"/>
      <c r="D738" s="120"/>
      <c r="E738" s="137"/>
      <c r="F738" s="177" t="s">
        <v>751</v>
      </c>
      <c r="G738" s="122"/>
      <c r="H738" s="41"/>
      <c r="I738" s="41"/>
      <c r="J738" s="46"/>
      <c r="N738" s="11"/>
    </row>
    <row r="739" spans="1:17" s="2" customFormat="1" ht="14.45" customHeight="1">
      <c r="A739" s="152"/>
      <c r="B739" s="123">
        <v>1</v>
      </c>
      <c r="C739" s="123"/>
      <c r="D739" s="124"/>
      <c r="E739" s="124"/>
      <c r="F739" s="121">
        <f>B739</f>
        <v>1</v>
      </c>
      <c r="G739" s="126"/>
      <c r="H739" s="41"/>
      <c r="I739" s="41"/>
      <c r="J739" s="22"/>
      <c r="K739" s="23"/>
      <c r="M739" s="11"/>
      <c r="N739" s="24"/>
    </row>
    <row r="740" spans="1:17" s="2" customFormat="1">
      <c r="A740" s="252" t="s">
        <v>3</v>
      </c>
      <c r="B740" s="253"/>
      <c r="C740" s="253"/>
      <c r="D740" s="253"/>
      <c r="E740" s="254"/>
      <c r="F740" s="42">
        <f>SUM(F739:F739)</f>
        <v>1</v>
      </c>
      <c r="G740" s="43" t="s">
        <v>0</v>
      </c>
      <c r="H740" s="44"/>
      <c r="I740" s="44"/>
      <c r="J740" s="46"/>
      <c r="N740" s="11"/>
    </row>
    <row r="741" spans="1:17" s="2" customFormat="1">
      <c r="A741" s="67"/>
      <c r="B741" s="68"/>
      <c r="C741" s="68"/>
      <c r="D741" s="69"/>
      <c r="E741" s="69"/>
      <c r="F741" s="69"/>
      <c r="G741" s="37"/>
      <c r="H741" s="196"/>
      <c r="I741" s="197"/>
      <c r="J741" s="9"/>
      <c r="K741" s="6"/>
      <c r="L741" s="7"/>
      <c r="M741" s="8"/>
      <c r="N741" s="6"/>
      <c r="O741" s="6"/>
      <c r="P741" s="6"/>
      <c r="Q741" s="6"/>
    </row>
    <row r="742" spans="1:17" s="2" customFormat="1" ht="33" customHeight="1">
      <c r="A742" s="40" t="str">
        <f>'Orçamento Sintético'!A203</f>
        <v xml:space="preserve"> 5.8 </v>
      </c>
      <c r="B742" s="40" t="str">
        <f>'Orçamento Sintético'!B203</f>
        <v xml:space="preserve"> 9170 </v>
      </c>
      <c r="C742" s="40" t="str">
        <f>'Orçamento Sintético'!C203</f>
        <v>ORSE</v>
      </c>
      <c r="D742" s="249" t="str">
        <f>'Orçamento Sintético'!D203</f>
        <v>EQUIPAMENTO DE GINÁSTICA - PRANCHA ABDOMINAL EM TUBO DE FERRO GALVANIZADO DE 1 1/2" E PRANCHÃO EM MADEIRA,  REF. SERGIPARK OU SIMILAR</v>
      </c>
      <c r="E742" s="250"/>
      <c r="F742" s="250"/>
      <c r="G742" s="250"/>
      <c r="H742" s="250"/>
      <c r="I742" s="251"/>
      <c r="J742" s="46"/>
      <c r="N742" s="11"/>
    </row>
    <row r="743" spans="1:17" s="2" customFormat="1">
      <c r="A743" s="128" t="s">
        <v>142</v>
      </c>
      <c r="B743" s="119" t="s">
        <v>0</v>
      </c>
      <c r="C743" s="119"/>
      <c r="D743" s="120"/>
      <c r="E743" s="137"/>
      <c r="F743" s="177" t="s">
        <v>751</v>
      </c>
      <c r="G743" s="122"/>
      <c r="H743" s="41"/>
      <c r="I743" s="41"/>
      <c r="J743" s="46"/>
      <c r="N743" s="11"/>
    </row>
    <row r="744" spans="1:17" s="2" customFormat="1" ht="14.45" customHeight="1">
      <c r="A744" s="152"/>
      <c r="B744" s="123">
        <v>2</v>
      </c>
      <c r="C744" s="123"/>
      <c r="D744" s="124"/>
      <c r="E744" s="124"/>
      <c r="F744" s="121">
        <f>B744</f>
        <v>2</v>
      </c>
      <c r="G744" s="126"/>
      <c r="H744" s="41"/>
      <c r="I744" s="41"/>
      <c r="J744" s="22"/>
      <c r="K744" s="23"/>
      <c r="M744" s="11"/>
      <c r="N744" s="24"/>
    </row>
    <row r="745" spans="1:17" s="2" customFormat="1">
      <c r="A745" s="252" t="s">
        <v>3</v>
      </c>
      <c r="B745" s="253"/>
      <c r="C745" s="253"/>
      <c r="D745" s="253"/>
      <c r="E745" s="254"/>
      <c r="F745" s="42">
        <f>SUM(F744:F744)</f>
        <v>2</v>
      </c>
      <c r="G745" s="43" t="s">
        <v>0</v>
      </c>
      <c r="H745" s="44"/>
      <c r="I745" s="44"/>
      <c r="J745" s="46"/>
      <c r="N745" s="11"/>
    </row>
    <row r="746" spans="1:17" s="2" customFormat="1">
      <c r="A746" s="67"/>
      <c r="B746" s="68"/>
      <c r="C746" s="68"/>
      <c r="D746" s="69"/>
      <c r="E746" s="69"/>
      <c r="F746" s="69"/>
      <c r="G746" s="37"/>
      <c r="H746" s="196"/>
      <c r="I746" s="197"/>
      <c r="J746" s="9"/>
      <c r="K746" s="6"/>
      <c r="L746" s="7"/>
      <c r="M746" s="8"/>
      <c r="N746" s="6"/>
      <c r="O746" s="6"/>
      <c r="P746" s="6"/>
      <c r="Q746" s="6"/>
    </row>
    <row r="747" spans="1:17" s="2" customFormat="1" ht="18.75" customHeight="1">
      <c r="A747" s="40" t="str">
        <f>'Orçamento Sintético'!A204</f>
        <v xml:space="preserve"> 5.9 </v>
      </c>
      <c r="B747" s="40" t="str">
        <f>'Orçamento Sintético'!B204</f>
        <v xml:space="preserve"> 9143 </v>
      </c>
      <c r="C747" s="40" t="str">
        <f>'Orçamento Sintético'!C204</f>
        <v>ORSE</v>
      </c>
      <c r="D747" s="249" t="str">
        <f>'Orçamento Sintético'!D204</f>
        <v>EQUIPAMENTO DE GINÁSTICA - ALONGADOR - GALVANIZADO - REV 01</v>
      </c>
      <c r="E747" s="250"/>
      <c r="F747" s="250"/>
      <c r="G747" s="250"/>
      <c r="H747" s="250"/>
      <c r="I747" s="251"/>
      <c r="J747" s="46"/>
      <c r="N747" s="11"/>
    </row>
    <row r="748" spans="1:17" s="2" customFormat="1">
      <c r="A748" s="128" t="s">
        <v>142</v>
      </c>
      <c r="B748" s="119" t="s">
        <v>0</v>
      </c>
      <c r="C748" s="119"/>
      <c r="D748" s="120"/>
      <c r="E748" s="137"/>
      <c r="F748" s="177" t="s">
        <v>751</v>
      </c>
      <c r="G748" s="122"/>
      <c r="H748" s="41"/>
      <c r="I748" s="41"/>
      <c r="J748" s="46"/>
      <c r="N748" s="11"/>
    </row>
    <row r="749" spans="1:17" s="2" customFormat="1" ht="14.45" customHeight="1">
      <c r="A749" s="152"/>
      <c r="B749" s="123">
        <v>1</v>
      </c>
      <c r="C749" s="123"/>
      <c r="D749" s="124"/>
      <c r="E749" s="124"/>
      <c r="F749" s="121">
        <f>B749</f>
        <v>1</v>
      </c>
      <c r="G749" s="126"/>
      <c r="H749" s="41"/>
      <c r="I749" s="41"/>
      <c r="J749" s="22"/>
      <c r="K749" s="23"/>
      <c r="M749" s="11"/>
      <c r="N749" s="24"/>
    </row>
    <row r="750" spans="1:17" s="2" customFormat="1">
      <c r="A750" s="252" t="s">
        <v>3</v>
      </c>
      <c r="B750" s="253"/>
      <c r="C750" s="253"/>
      <c r="D750" s="253"/>
      <c r="E750" s="254"/>
      <c r="F750" s="42">
        <f>SUM(F749:F749)</f>
        <v>1</v>
      </c>
      <c r="G750" s="43" t="s">
        <v>0</v>
      </c>
      <c r="H750" s="44"/>
      <c r="I750" s="44"/>
      <c r="J750" s="46"/>
      <c r="N750" s="11"/>
    </row>
    <row r="751" spans="1:17" s="2" customFormat="1">
      <c r="A751" s="67"/>
      <c r="B751" s="68"/>
      <c r="C751" s="68"/>
      <c r="D751" s="69"/>
      <c r="E751" s="69"/>
      <c r="F751" s="69"/>
      <c r="G751" s="37"/>
      <c r="H751" s="196"/>
      <c r="I751" s="197"/>
      <c r="J751" s="9"/>
      <c r="K751" s="6"/>
      <c r="L751" s="7"/>
      <c r="M751" s="8"/>
      <c r="N751" s="6"/>
      <c r="O751" s="6"/>
      <c r="P751" s="6"/>
      <c r="Q751" s="6"/>
    </row>
    <row r="752" spans="1:17" s="2" customFormat="1" ht="33" customHeight="1">
      <c r="A752" s="40" t="str">
        <f>'Orçamento Sintético'!A205</f>
        <v xml:space="preserve"> 5.10 </v>
      </c>
      <c r="B752" s="40" t="str">
        <f>'Orçamento Sintético'!B205</f>
        <v xml:space="preserve"> 9168 </v>
      </c>
      <c r="C752" s="40" t="str">
        <f>'Orçamento Sintético'!C205</f>
        <v>ORSE</v>
      </c>
      <c r="D752" s="249" t="str">
        <f>'Orçamento Sintético'!D205</f>
        <v>EQUIPAMENTO DE GINÁSTICA - BARRA FIXA EM TUBO DE FERRO GALV. Ø=2", CONJUNTO COM 03 UNIDADES, SERGIPARK OU SIMILAR</v>
      </c>
      <c r="E752" s="250"/>
      <c r="F752" s="250"/>
      <c r="G752" s="250"/>
      <c r="H752" s="250"/>
      <c r="I752" s="251"/>
      <c r="J752" s="46"/>
      <c r="N752" s="11"/>
    </row>
    <row r="753" spans="1:17" s="2" customFormat="1">
      <c r="A753" s="128" t="s">
        <v>142</v>
      </c>
      <c r="B753" s="119" t="s">
        <v>0</v>
      </c>
      <c r="C753" s="119"/>
      <c r="D753" s="120"/>
      <c r="E753" s="137"/>
      <c r="F753" s="177" t="s">
        <v>751</v>
      </c>
      <c r="G753" s="122"/>
      <c r="H753" s="41"/>
      <c r="I753" s="41"/>
      <c r="J753" s="46"/>
      <c r="N753" s="11"/>
    </row>
    <row r="754" spans="1:17" s="2" customFormat="1" ht="14.45" customHeight="1">
      <c r="A754" s="152"/>
      <c r="B754" s="123">
        <v>1</v>
      </c>
      <c r="C754" s="123"/>
      <c r="D754" s="124"/>
      <c r="E754" s="124"/>
      <c r="F754" s="121">
        <f>B754</f>
        <v>1</v>
      </c>
      <c r="G754" s="126"/>
      <c r="H754" s="41"/>
      <c r="I754" s="41"/>
      <c r="J754" s="22"/>
      <c r="K754" s="23"/>
      <c r="M754" s="11"/>
      <c r="N754" s="24"/>
    </row>
    <row r="755" spans="1:17" s="2" customFormat="1">
      <c r="A755" s="252" t="s">
        <v>3</v>
      </c>
      <c r="B755" s="253"/>
      <c r="C755" s="253"/>
      <c r="D755" s="253"/>
      <c r="E755" s="254"/>
      <c r="F755" s="42">
        <f>SUM(F754:F754)</f>
        <v>1</v>
      </c>
      <c r="G755" s="43" t="s">
        <v>0</v>
      </c>
      <c r="H755" s="44"/>
      <c r="I755" s="44"/>
      <c r="J755" s="46"/>
      <c r="N755" s="11"/>
    </row>
    <row r="756" spans="1:17" s="2" customFormat="1">
      <c r="A756" s="67"/>
      <c r="B756" s="68"/>
      <c r="C756" s="68"/>
      <c r="D756" s="69"/>
      <c r="E756" s="69"/>
      <c r="F756" s="69"/>
      <c r="G756" s="37"/>
      <c r="H756" s="196"/>
      <c r="I756" s="197"/>
      <c r="J756" s="9"/>
      <c r="K756" s="6"/>
      <c r="L756" s="7"/>
      <c r="M756" s="8"/>
      <c r="N756" s="6"/>
      <c r="O756" s="6"/>
      <c r="P756" s="6"/>
      <c r="Q756" s="6"/>
    </row>
    <row r="757" spans="1:17" s="2" customFormat="1" ht="21.75" customHeight="1">
      <c r="A757" s="40" t="str">
        <f>'Orçamento Sintético'!A206</f>
        <v xml:space="preserve"> 5.11 </v>
      </c>
      <c r="B757" s="40" t="str">
        <f>'Orçamento Sintético'!B206</f>
        <v xml:space="preserve"> 2412 </v>
      </c>
      <c r="C757" s="40" t="str">
        <f>'Orçamento Sintético'!C206</f>
        <v>ORSE</v>
      </c>
      <c r="D757" s="249" t="str">
        <f>'Orçamento Sintético'!D206</f>
        <v>BANCO DE MADEIRA DE LEI SEM ENCOSTO, TIPO SUECO, MEDINDO 45X45X300CM</v>
      </c>
      <c r="E757" s="250"/>
      <c r="F757" s="250"/>
      <c r="G757" s="250"/>
      <c r="H757" s="250"/>
      <c r="I757" s="251"/>
      <c r="J757" s="46"/>
      <c r="N757" s="11"/>
    </row>
    <row r="758" spans="1:17" s="2" customFormat="1">
      <c r="A758" s="128" t="s">
        <v>142</v>
      </c>
      <c r="B758" s="119" t="s">
        <v>0</v>
      </c>
      <c r="C758" s="119"/>
      <c r="D758" s="120"/>
      <c r="E758" s="137"/>
      <c r="F758" s="177" t="s">
        <v>751</v>
      </c>
      <c r="G758" s="122"/>
      <c r="H758" s="41"/>
      <c r="I758" s="41"/>
      <c r="J758" s="46"/>
      <c r="N758" s="11"/>
    </row>
    <row r="759" spans="1:17" s="2" customFormat="1" ht="14.45" customHeight="1">
      <c r="A759" s="152"/>
      <c r="B759" s="123">
        <v>4</v>
      </c>
      <c r="C759" s="123"/>
      <c r="D759" s="124"/>
      <c r="E759" s="124"/>
      <c r="F759" s="121">
        <f>B759</f>
        <v>4</v>
      </c>
      <c r="G759" s="126"/>
      <c r="H759" s="41"/>
      <c r="I759" s="41"/>
      <c r="J759" s="22"/>
      <c r="K759" s="23"/>
      <c r="M759" s="11"/>
      <c r="N759" s="24"/>
    </row>
    <row r="760" spans="1:17" s="2" customFormat="1">
      <c r="A760" s="252" t="s">
        <v>3</v>
      </c>
      <c r="B760" s="253"/>
      <c r="C760" s="253"/>
      <c r="D760" s="253"/>
      <c r="E760" s="254"/>
      <c r="F760" s="42">
        <f>SUM(F759:F759)</f>
        <v>4</v>
      </c>
      <c r="G760" s="43" t="s">
        <v>0</v>
      </c>
      <c r="H760" s="44"/>
      <c r="I760" s="44"/>
      <c r="J760" s="46"/>
      <c r="N760" s="11"/>
    </row>
    <row r="761" spans="1:17" s="2" customFormat="1">
      <c r="A761" s="67"/>
      <c r="B761" s="68"/>
      <c r="C761" s="68"/>
      <c r="D761" s="69"/>
      <c r="E761" s="69"/>
      <c r="F761" s="69"/>
      <c r="G761" s="37"/>
      <c r="H761" s="196"/>
      <c r="I761" s="197"/>
      <c r="J761" s="9"/>
      <c r="K761" s="6"/>
      <c r="L761" s="7"/>
      <c r="M761" s="8"/>
      <c r="N761" s="6"/>
      <c r="O761" s="6"/>
      <c r="P761" s="6"/>
      <c r="Q761" s="6"/>
    </row>
    <row r="762" spans="1:17" s="2" customFormat="1" ht="21.75" customHeight="1">
      <c r="A762" s="40" t="str">
        <f>'Orçamento Sintético'!A207</f>
        <v xml:space="preserve"> 5.12 </v>
      </c>
      <c r="B762" s="40" t="str">
        <f>'Orçamento Sintético'!B207</f>
        <v xml:space="preserve"> 98504 </v>
      </c>
      <c r="C762" s="40" t="str">
        <f>'Orçamento Sintético'!C207</f>
        <v>SINAPI</v>
      </c>
      <c r="D762" s="249" t="str">
        <f>'Orçamento Sintético'!D207</f>
        <v>PLANTIO DE GRAMA EM PLACAS. AF_05/2018</v>
      </c>
      <c r="E762" s="250"/>
      <c r="F762" s="250"/>
      <c r="G762" s="250"/>
      <c r="H762" s="250"/>
      <c r="I762" s="251"/>
      <c r="J762" s="46"/>
      <c r="N762" s="11"/>
    </row>
    <row r="763" spans="1:17" s="2" customFormat="1">
      <c r="A763" s="128" t="s">
        <v>142</v>
      </c>
      <c r="B763" s="209" t="s">
        <v>777</v>
      </c>
      <c r="C763" s="119"/>
      <c r="D763" s="120"/>
      <c r="E763" s="137"/>
      <c r="F763" s="177" t="s">
        <v>751</v>
      </c>
      <c r="G763" s="122"/>
      <c r="H763" s="41"/>
      <c r="I763" s="41"/>
      <c r="J763" s="46"/>
      <c r="N763" s="11"/>
    </row>
    <row r="764" spans="1:17" s="2" customFormat="1" ht="14.45" customHeight="1">
      <c r="A764" s="152"/>
      <c r="B764" s="123">
        <v>651.20000000000005</v>
      </c>
      <c r="C764" s="123"/>
      <c r="D764" s="124"/>
      <c r="E764" s="124"/>
      <c r="F764" s="121">
        <f>B764</f>
        <v>651.20000000000005</v>
      </c>
      <c r="G764" s="126"/>
      <c r="H764" s="41"/>
      <c r="I764" s="41"/>
      <c r="J764" s="22"/>
      <c r="K764" s="23"/>
      <c r="M764" s="11"/>
      <c r="N764" s="24"/>
    </row>
    <row r="765" spans="1:17" s="2" customFormat="1">
      <c r="A765" s="252" t="s">
        <v>3</v>
      </c>
      <c r="B765" s="253"/>
      <c r="C765" s="253"/>
      <c r="D765" s="253"/>
      <c r="E765" s="254"/>
      <c r="F765" s="42">
        <f>SUM(F764:F764)</f>
        <v>651.20000000000005</v>
      </c>
      <c r="G765" s="43" t="s">
        <v>1</v>
      </c>
      <c r="H765" s="44"/>
      <c r="I765" s="44"/>
      <c r="J765" s="46"/>
      <c r="N765" s="11"/>
    </row>
    <row r="766" spans="1:17" s="2" customFormat="1">
      <c r="A766" s="67"/>
      <c r="B766" s="68"/>
      <c r="C766" s="68"/>
      <c r="D766" s="69"/>
      <c r="E766" s="69"/>
      <c r="F766" s="69"/>
      <c r="G766" s="37"/>
      <c r="H766" s="196"/>
      <c r="I766" s="197"/>
      <c r="J766" s="9"/>
      <c r="K766" s="6"/>
      <c r="L766" s="7"/>
      <c r="M766" s="8"/>
      <c r="N766" s="6"/>
      <c r="O766" s="6"/>
      <c r="P766" s="6"/>
      <c r="Q766" s="6"/>
    </row>
    <row r="767" spans="1:17" ht="24.75" customHeight="1">
      <c r="A767" s="40" t="str">
        <f>'Orçamento Sintético'!A208</f>
        <v xml:space="preserve"> 5.13 </v>
      </c>
      <c r="B767" s="40" t="str">
        <f>'Orçamento Sintético'!B208</f>
        <v xml:space="preserve"> 85005 </v>
      </c>
      <c r="C767" s="40" t="str">
        <f>'Orçamento Sintético'!C208</f>
        <v>SINAPI</v>
      </c>
      <c r="D767" s="249" t="str">
        <f>'Orçamento Sintético'!D208</f>
        <v>ESPELHO CRISTAL, ESPESSURA 4MM, COM PARAFUSOS DE FIXACAO, SEM MOLDURA</v>
      </c>
      <c r="E767" s="250"/>
      <c r="F767" s="250"/>
      <c r="G767" s="250"/>
      <c r="H767" s="250"/>
      <c r="I767" s="251"/>
    </row>
    <row r="768" spans="1:17">
      <c r="A768" s="73" t="s">
        <v>10</v>
      </c>
      <c r="B768" s="154" t="s">
        <v>123</v>
      </c>
      <c r="C768" s="154" t="s">
        <v>127</v>
      </c>
      <c r="D768" s="154"/>
      <c r="E768" s="177" t="s">
        <v>751</v>
      </c>
      <c r="F768" s="65"/>
      <c r="H768" s="191"/>
      <c r="I768" s="191"/>
    </row>
    <row r="769" spans="1:17">
      <c r="A769" s="73" t="s">
        <v>283</v>
      </c>
      <c r="B769" s="154">
        <v>1.8</v>
      </c>
      <c r="C769" s="154">
        <v>1</v>
      </c>
      <c r="D769" s="154"/>
      <c r="E769" s="62">
        <f>B769*C769</f>
        <v>1.8</v>
      </c>
      <c r="F769" s="65"/>
      <c r="H769" s="191"/>
      <c r="I769" s="191"/>
    </row>
    <row r="770" spans="1:17">
      <c r="A770" s="73" t="s">
        <v>284</v>
      </c>
      <c r="B770" s="154">
        <v>2</v>
      </c>
      <c r="C770" s="154">
        <v>1</v>
      </c>
      <c r="D770" s="154"/>
      <c r="E770" s="62">
        <f t="shared" ref="E770:E771" si="29">B770*C770</f>
        <v>2</v>
      </c>
      <c r="F770" s="65"/>
      <c r="H770" s="191"/>
      <c r="I770" s="191"/>
    </row>
    <row r="771" spans="1:17">
      <c r="A771" s="73" t="s">
        <v>285</v>
      </c>
      <c r="B771" s="154">
        <v>0.8</v>
      </c>
      <c r="C771" s="154">
        <v>1</v>
      </c>
      <c r="D771" s="154"/>
      <c r="E771" s="62">
        <f t="shared" si="29"/>
        <v>0.8</v>
      </c>
      <c r="F771" s="65"/>
      <c r="H771" s="191"/>
      <c r="I771" s="191"/>
    </row>
    <row r="772" spans="1:17">
      <c r="A772" s="255" t="s">
        <v>3</v>
      </c>
      <c r="B772" s="255"/>
      <c r="C772" s="255"/>
      <c r="D772" s="255"/>
      <c r="E772" s="42">
        <f>SUM(E769:E771)</f>
        <v>4.5999999999999996</v>
      </c>
      <c r="F772" s="74" t="s">
        <v>1</v>
      </c>
      <c r="G772" s="189"/>
      <c r="H772" s="191"/>
      <c r="I772" s="191"/>
    </row>
    <row r="773" spans="1:17" s="2" customFormat="1">
      <c r="A773" s="67"/>
      <c r="B773" s="68"/>
      <c r="C773" s="68"/>
      <c r="D773" s="69"/>
      <c r="E773" s="69"/>
      <c r="F773" s="69"/>
      <c r="G773" s="37"/>
      <c r="H773" s="196"/>
      <c r="I773" s="197"/>
      <c r="J773" s="9"/>
      <c r="K773" s="6"/>
      <c r="L773" s="7"/>
      <c r="M773" s="8"/>
      <c r="N773" s="6"/>
      <c r="O773" s="6"/>
      <c r="P773" s="6"/>
      <c r="Q773" s="6"/>
    </row>
    <row r="774" spans="1:17" ht="21.75" customHeight="1">
      <c r="A774" s="40" t="str">
        <f>'Orçamento Sintético'!A209</f>
        <v xml:space="preserve"> 5.14 </v>
      </c>
      <c r="B774" s="40" t="str">
        <f>'Orçamento Sintético'!B209</f>
        <v xml:space="preserve"> 9537 </v>
      </c>
      <c r="C774" s="40" t="str">
        <f>'Orçamento Sintético'!C209</f>
        <v>SINAPI</v>
      </c>
      <c r="D774" s="249" t="str">
        <f>'Orçamento Sintético'!D209</f>
        <v>LIMPEZA FINAL DA OBRA</v>
      </c>
      <c r="E774" s="250"/>
      <c r="F774" s="250"/>
      <c r="G774" s="250"/>
      <c r="H774" s="250"/>
      <c r="I774" s="251"/>
    </row>
    <row r="775" spans="1:17">
      <c r="A775" s="73" t="s">
        <v>10</v>
      </c>
      <c r="B775" s="154" t="s">
        <v>286</v>
      </c>
      <c r="C775" s="154" t="s">
        <v>12</v>
      </c>
      <c r="D775" s="154"/>
      <c r="E775" s="177" t="s">
        <v>751</v>
      </c>
      <c r="F775" s="65"/>
      <c r="H775" s="191"/>
      <c r="I775" s="191"/>
    </row>
    <row r="776" spans="1:17">
      <c r="A776" s="70" t="s">
        <v>287</v>
      </c>
      <c r="B776" s="154">
        <v>54.2</v>
      </c>
      <c r="C776" s="154">
        <v>41.2</v>
      </c>
      <c r="D776" s="154"/>
      <c r="E776" s="62">
        <f>C776*B776</f>
        <v>2233.04</v>
      </c>
      <c r="F776" s="65"/>
      <c r="H776" s="191"/>
      <c r="I776" s="191"/>
    </row>
    <row r="777" spans="1:17">
      <c r="A777" s="255" t="s">
        <v>3</v>
      </c>
      <c r="B777" s="255"/>
      <c r="C777" s="255"/>
      <c r="D777" s="255"/>
      <c r="E777" s="42">
        <f>SUM(E776:E776)</f>
        <v>2233.04</v>
      </c>
      <c r="F777" s="74" t="s">
        <v>1</v>
      </c>
      <c r="H777" s="191"/>
      <c r="I777" s="191"/>
    </row>
    <row r="779" spans="1:17" ht="21.75" customHeight="1">
      <c r="A779" s="40" t="str">
        <f>'Orçamento Sintético'!A210</f>
        <v xml:space="preserve"> 5.15 </v>
      </c>
      <c r="B779" s="40" t="str">
        <f>'Orçamento Sintético'!B210</f>
        <v xml:space="preserve"> 5 </v>
      </c>
      <c r="C779" s="40" t="str">
        <f>'Orçamento Sintético'!C210</f>
        <v>ORSE</v>
      </c>
      <c r="D779" s="249" t="str">
        <f>'Orçamento Sintético'!D210</f>
        <v>PLACA DE INAUGURAÇÃO DE OBRA EM ALUMÍNIO 0,50 X 0,70 M</v>
      </c>
      <c r="E779" s="250"/>
      <c r="F779" s="250"/>
      <c r="G779" s="250"/>
      <c r="H779" s="250"/>
      <c r="I779" s="251"/>
    </row>
    <row r="780" spans="1:17">
      <c r="A780" s="73" t="s">
        <v>10</v>
      </c>
      <c r="B780" s="119" t="s">
        <v>0</v>
      </c>
      <c r="C780" s="154"/>
      <c r="D780" s="154"/>
      <c r="E780" s="177" t="s">
        <v>751</v>
      </c>
      <c r="F780" s="65"/>
      <c r="H780" s="191"/>
      <c r="I780" s="191"/>
    </row>
    <row r="781" spans="1:17">
      <c r="A781" s="70" t="s">
        <v>778</v>
      </c>
      <c r="B781" s="123">
        <v>1</v>
      </c>
      <c r="C781" s="154"/>
      <c r="D781" s="154"/>
      <c r="E781" s="62">
        <f>B781</f>
        <v>1</v>
      </c>
      <c r="F781" s="65"/>
      <c r="H781" s="191"/>
      <c r="I781" s="191"/>
    </row>
    <row r="782" spans="1:17">
      <c r="A782" s="255" t="s">
        <v>3</v>
      </c>
      <c r="B782" s="255"/>
      <c r="C782" s="255"/>
      <c r="D782" s="255"/>
      <c r="E782" s="42">
        <f>SUM(E781:E781)</f>
        <v>1</v>
      </c>
      <c r="F782" s="43" t="s">
        <v>0</v>
      </c>
      <c r="H782" s="191"/>
      <c r="I782" s="191"/>
    </row>
  </sheetData>
  <mergeCells count="290">
    <mergeCell ref="D779:I779"/>
    <mergeCell ref="A782:D782"/>
    <mergeCell ref="A740:E740"/>
    <mergeCell ref="A722:E722"/>
    <mergeCell ref="A717:E717"/>
    <mergeCell ref="D757:I757"/>
    <mergeCell ref="A760:E760"/>
    <mergeCell ref="D762:I762"/>
    <mergeCell ref="A765:E765"/>
    <mergeCell ref="D767:I767"/>
    <mergeCell ref="D774:I774"/>
    <mergeCell ref="A772:D772"/>
    <mergeCell ref="A777:D777"/>
    <mergeCell ref="D724:I724"/>
    <mergeCell ref="D732:I732"/>
    <mergeCell ref="A735:D735"/>
    <mergeCell ref="D737:I737"/>
    <mergeCell ref="D742:I742"/>
    <mergeCell ref="D747:I747"/>
    <mergeCell ref="D752:I752"/>
    <mergeCell ref="A755:E755"/>
    <mergeCell ref="A750:E750"/>
    <mergeCell ref="A745:E745"/>
    <mergeCell ref="A730:D730"/>
    <mergeCell ref="A673:I673"/>
    <mergeCell ref="D676:I676"/>
    <mergeCell ref="D685:I685"/>
    <mergeCell ref="D690:I690"/>
    <mergeCell ref="D698:I698"/>
    <mergeCell ref="D704:I704"/>
    <mergeCell ref="D709:I709"/>
    <mergeCell ref="D714:I714"/>
    <mergeCell ref="D719:I719"/>
    <mergeCell ref="B675:I675"/>
    <mergeCell ref="A683:D683"/>
    <mergeCell ref="A688:D688"/>
    <mergeCell ref="A696:D696"/>
    <mergeCell ref="A701:D701"/>
    <mergeCell ref="D637:I637"/>
    <mergeCell ref="D642:I642"/>
    <mergeCell ref="D647:I647"/>
    <mergeCell ref="D652:I652"/>
    <mergeCell ref="D657:I657"/>
    <mergeCell ref="D662:I662"/>
    <mergeCell ref="D667:I667"/>
    <mergeCell ref="B672:I672"/>
    <mergeCell ref="D592:I592"/>
    <mergeCell ref="D597:I597"/>
    <mergeCell ref="D602:I602"/>
    <mergeCell ref="D607:I607"/>
    <mergeCell ref="D612:I612"/>
    <mergeCell ref="D617:I617"/>
    <mergeCell ref="D622:I622"/>
    <mergeCell ref="D627:I627"/>
    <mergeCell ref="D632:I632"/>
    <mergeCell ref="D546:I546"/>
    <mergeCell ref="D551:I551"/>
    <mergeCell ref="D556:I556"/>
    <mergeCell ref="D561:I561"/>
    <mergeCell ref="D571:I571"/>
    <mergeCell ref="D566:I566"/>
    <mergeCell ref="A569:E569"/>
    <mergeCell ref="D576:I576"/>
    <mergeCell ref="D582:I582"/>
    <mergeCell ref="D501:I501"/>
    <mergeCell ref="D506:I506"/>
    <mergeCell ref="D511:I511"/>
    <mergeCell ref="D516:I516"/>
    <mergeCell ref="D521:I521"/>
    <mergeCell ref="D526:I526"/>
    <mergeCell ref="D531:I531"/>
    <mergeCell ref="D536:I536"/>
    <mergeCell ref="D541:I541"/>
    <mergeCell ref="D456:I456"/>
    <mergeCell ref="D461:I461"/>
    <mergeCell ref="D466:I466"/>
    <mergeCell ref="D471:I471"/>
    <mergeCell ref="D476:I476"/>
    <mergeCell ref="D481:I481"/>
    <mergeCell ref="D486:I486"/>
    <mergeCell ref="A489:E489"/>
    <mergeCell ref="D491:I491"/>
    <mergeCell ref="A484:E484"/>
    <mergeCell ref="A166:E166"/>
    <mergeCell ref="A269:E269"/>
    <mergeCell ref="A280:D280"/>
    <mergeCell ref="A391:E391"/>
    <mergeCell ref="A396:E396"/>
    <mergeCell ref="D282:I282"/>
    <mergeCell ref="D288:I288"/>
    <mergeCell ref="D294:I294"/>
    <mergeCell ref="D299:I299"/>
    <mergeCell ref="D304:I304"/>
    <mergeCell ref="A308:D308"/>
    <mergeCell ref="D311:I311"/>
    <mergeCell ref="A302:D302"/>
    <mergeCell ref="A379:E379"/>
    <mergeCell ref="D381:I381"/>
    <mergeCell ref="D386:I386"/>
    <mergeCell ref="A370:A371"/>
    <mergeCell ref="G370:G371"/>
    <mergeCell ref="A357:A361"/>
    <mergeCell ref="A362:A369"/>
    <mergeCell ref="A372:A378"/>
    <mergeCell ref="A384:E384"/>
    <mergeCell ref="A595:E595"/>
    <mergeCell ref="A600:E600"/>
    <mergeCell ref="D587:I587"/>
    <mergeCell ref="A136:A143"/>
    <mergeCell ref="A69:A76"/>
    <mergeCell ref="A90:A97"/>
    <mergeCell ref="A260:A262"/>
    <mergeCell ref="A267:A268"/>
    <mergeCell ref="B310:I310"/>
    <mergeCell ref="A151:A158"/>
    <mergeCell ref="A263:E263"/>
    <mergeCell ref="B186:I186"/>
    <mergeCell ref="A208:A211"/>
    <mergeCell ref="A213:E213"/>
    <mergeCell ref="A204:E204"/>
    <mergeCell ref="A194:E194"/>
    <mergeCell ref="A292:D292"/>
    <mergeCell ref="A238:A242"/>
    <mergeCell ref="B257:I257"/>
    <mergeCell ref="A286:D286"/>
    <mergeCell ref="A222:A229"/>
    <mergeCell ref="A189:A191"/>
    <mergeCell ref="A217:A221"/>
    <mergeCell ref="A172:E172"/>
    <mergeCell ref="A16:E16"/>
    <mergeCell ref="A27:E27"/>
    <mergeCell ref="D29:I29"/>
    <mergeCell ref="A66:A67"/>
    <mergeCell ref="A105:A112"/>
    <mergeCell ref="A116:E116"/>
    <mergeCell ref="A121:A128"/>
    <mergeCell ref="B581:I581"/>
    <mergeCell ref="B703:I703"/>
    <mergeCell ref="A605:E605"/>
    <mergeCell ref="A610:E610"/>
    <mergeCell ref="A615:E615"/>
    <mergeCell ref="A620:E620"/>
    <mergeCell ref="A660:E660"/>
    <mergeCell ref="A539:E539"/>
    <mergeCell ref="A544:E544"/>
    <mergeCell ref="A549:E549"/>
    <mergeCell ref="A198:A202"/>
    <mergeCell ref="A630:E630"/>
    <mergeCell ref="A635:E635"/>
    <mergeCell ref="A640:E640"/>
    <mergeCell ref="A625:E625"/>
    <mergeCell ref="A585:E585"/>
    <mergeCell ref="A590:E590"/>
    <mergeCell ref="B161:I161"/>
    <mergeCell ref="A650:E650"/>
    <mergeCell ref="A655:E655"/>
    <mergeCell ref="A579:E579"/>
    <mergeCell ref="A574:E574"/>
    <mergeCell ref="A1:C1"/>
    <mergeCell ref="A2:C2"/>
    <mergeCell ref="H1:I1"/>
    <mergeCell ref="H2:I2"/>
    <mergeCell ref="D1:E1"/>
    <mergeCell ref="D2:E2"/>
    <mergeCell ref="A3:I3"/>
    <mergeCell ref="A32:E32"/>
    <mergeCell ref="B7:I7"/>
    <mergeCell ref="A4:I4"/>
    <mergeCell ref="A6:I6"/>
    <mergeCell ref="A11:C11"/>
    <mergeCell ref="A22:E22"/>
    <mergeCell ref="D19:E19"/>
    <mergeCell ref="D20:E20"/>
    <mergeCell ref="D21:E21"/>
    <mergeCell ref="B19:C19"/>
    <mergeCell ref="B20:C20"/>
    <mergeCell ref="B21:C21"/>
    <mergeCell ref="A712:D712"/>
    <mergeCell ref="A554:E554"/>
    <mergeCell ref="A559:E559"/>
    <mergeCell ref="A665:E665"/>
    <mergeCell ref="A670:E670"/>
    <mergeCell ref="A449:E449"/>
    <mergeCell ref="A459:E459"/>
    <mergeCell ref="A464:E464"/>
    <mergeCell ref="A469:E469"/>
    <mergeCell ref="A474:E474"/>
    <mergeCell ref="A479:E479"/>
    <mergeCell ref="A494:E494"/>
    <mergeCell ref="A499:E499"/>
    <mergeCell ref="A645:E645"/>
    <mergeCell ref="A509:E509"/>
    <mergeCell ref="A514:E514"/>
    <mergeCell ref="A519:E519"/>
    <mergeCell ref="A524:E524"/>
    <mergeCell ref="A529:E529"/>
    <mergeCell ref="A534:E534"/>
    <mergeCell ref="D496:I496"/>
    <mergeCell ref="A504:E504"/>
    <mergeCell ref="A564:E564"/>
    <mergeCell ref="A707:D707"/>
    <mergeCell ref="F2:G2"/>
    <mergeCell ref="D8:I8"/>
    <mergeCell ref="D13:I13"/>
    <mergeCell ref="D18:I18"/>
    <mergeCell ref="D24:I24"/>
    <mergeCell ref="B63:I63"/>
    <mergeCell ref="A60:D60"/>
    <mergeCell ref="A54:E54"/>
    <mergeCell ref="A297:D297"/>
    <mergeCell ref="D86:I86"/>
    <mergeCell ref="D103:I103"/>
    <mergeCell ref="D118:I118"/>
    <mergeCell ref="D131:I131"/>
    <mergeCell ref="D146:I146"/>
    <mergeCell ref="D162:I162"/>
    <mergeCell ref="D168:I168"/>
    <mergeCell ref="D174:I174"/>
    <mergeCell ref="D180:I180"/>
    <mergeCell ref="A184:E184"/>
    <mergeCell ref="A178:E178"/>
    <mergeCell ref="A37:E37"/>
    <mergeCell ref="A42:E42"/>
    <mergeCell ref="A49:E49"/>
    <mergeCell ref="B62:I62"/>
    <mergeCell ref="D187:I187"/>
    <mergeCell ref="D196:I196"/>
    <mergeCell ref="D206:I206"/>
    <mergeCell ref="D215:I215"/>
    <mergeCell ref="D236:I236"/>
    <mergeCell ref="D258:I258"/>
    <mergeCell ref="D265:I265"/>
    <mergeCell ref="D34:I34"/>
    <mergeCell ref="D39:I39"/>
    <mergeCell ref="D44:I44"/>
    <mergeCell ref="D51:I51"/>
    <mergeCell ref="D56:I56"/>
    <mergeCell ref="D64:I64"/>
    <mergeCell ref="D80:I80"/>
    <mergeCell ref="A129:E129"/>
    <mergeCell ref="A99:A100"/>
    <mergeCell ref="A113:A114"/>
    <mergeCell ref="A78:E78"/>
    <mergeCell ref="A84:E84"/>
    <mergeCell ref="A101:E101"/>
    <mergeCell ref="A230:A233"/>
    <mergeCell ref="A251:A254"/>
    <mergeCell ref="A144:E144"/>
    <mergeCell ref="A159:E159"/>
    <mergeCell ref="D277:I277"/>
    <mergeCell ref="A234:E234"/>
    <mergeCell ref="A243:A250"/>
    <mergeCell ref="D320:I320"/>
    <mergeCell ref="D329:I329"/>
    <mergeCell ref="A353:E353"/>
    <mergeCell ref="A327:E327"/>
    <mergeCell ref="A318:E318"/>
    <mergeCell ref="D355:I355"/>
    <mergeCell ref="G344:G345"/>
    <mergeCell ref="A344:A345"/>
    <mergeCell ref="A346:A352"/>
    <mergeCell ref="A336:A343"/>
    <mergeCell ref="A331:A335"/>
    <mergeCell ref="D271:I271"/>
    <mergeCell ref="A273:A274"/>
    <mergeCell ref="A275:E275"/>
    <mergeCell ref="D451:I451"/>
    <mergeCell ref="A454:E454"/>
    <mergeCell ref="D393:I393"/>
    <mergeCell ref="D398:I398"/>
    <mergeCell ref="D411:I411"/>
    <mergeCell ref="D418:I418"/>
    <mergeCell ref="D423:I423"/>
    <mergeCell ref="D428:I428"/>
    <mergeCell ref="D434:I434"/>
    <mergeCell ref="D440:I440"/>
    <mergeCell ref="D446:I446"/>
    <mergeCell ref="A409:C409"/>
    <mergeCell ref="A426:E426"/>
    <mergeCell ref="A443:E443"/>
    <mergeCell ref="B445:I445"/>
    <mergeCell ref="A432:D432"/>
    <mergeCell ref="D441:E441"/>
    <mergeCell ref="D442:E442"/>
    <mergeCell ref="B441:C441"/>
    <mergeCell ref="B442:C442"/>
    <mergeCell ref="A415:D415"/>
    <mergeCell ref="A421:E421"/>
    <mergeCell ref="B417:I417"/>
    <mergeCell ref="A438:D438"/>
  </mergeCells>
  <phoneticPr fontId="45" type="noConversion"/>
  <printOptions horizontalCentered="1"/>
  <pageMargins left="0.39370078740157483" right="0.39370078740157483" top="1.7716535433070868" bottom="0.98425196850393704" header="0.39370078740157483" footer="0.39370078740157483"/>
  <pageSetup paperSize="9" scale="57" orientation="portrait" verticalDpi="300" r:id="rId1"/>
  <headerFooter scaleWithDoc="0">
    <oddHeader>&amp;C&amp;G</oddHeader>
    <oddFooter>&amp;R&amp;P</oddFooter>
  </headerFooter>
  <colBreaks count="1" manualBreakCount="1">
    <brk id="9" max="1048575" man="1"/>
  </col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1C79-1B0C-42F5-8885-1119D4AA1825}">
  <sheetPr>
    <tabColor rgb="FFFFFF00"/>
    <pageSetUpPr fitToPage="1"/>
  </sheetPr>
  <dimension ref="A1:AE60"/>
  <sheetViews>
    <sheetView showGridLines="0" view="pageBreakPreview" topLeftCell="I1" zoomScaleNormal="100" zoomScaleSheetLayoutView="100" workbookViewId="0">
      <selection activeCell="P16" sqref="P16:P17"/>
    </sheetView>
  </sheetViews>
  <sheetFormatPr defaultColWidth="0" defaultRowHeight="0" customHeight="1" zeroHeight="1"/>
  <cols>
    <col min="1" max="1" width="30.28515625" style="88" hidden="1" customWidth="1"/>
    <col min="2" max="3" width="9.140625" style="88" hidden="1" customWidth="1"/>
    <col min="4" max="4" width="23.5703125" style="88" hidden="1" customWidth="1"/>
    <col min="5" max="8" width="9.140625" style="88" hidden="1" customWidth="1"/>
    <col min="9" max="14" width="10.7109375" style="88" customWidth="1"/>
    <col min="15" max="15" width="12.85546875" style="88" customWidth="1"/>
    <col min="16" max="18" width="10.7109375" style="88" customWidth="1"/>
    <col min="19" max="19" width="3.7109375" style="88" customWidth="1"/>
    <col min="20" max="20" width="29.5703125" style="88" hidden="1" customWidth="1"/>
    <col min="21" max="21" width="13.7109375" style="88" hidden="1" customWidth="1"/>
    <col min="22" max="16384" width="9.140625" style="88" hidden="1"/>
  </cols>
  <sheetData>
    <row r="1" spans="1:29" ht="15" customHeight="1">
      <c r="E1" s="89" t="s">
        <v>208</v>
      </c>
      <c r="F1" s="89" t="s">
        <v>209</v>
      </c>
      <c r="G1" s="89" t="s">
        <v>210</v>
      </c>
      <c r="N1" s="90"/>
    </row>
    <row r="2" spans="1:29" ht="12.75">
      <c r="A2" s="88" t="s">
        <v>211</v>
      </c>
      <c r="B2" s="91" t="s">
        <v>212</v>
      </c>
      <c r="C2" s="88" t="str">
        <f t="shared" ref="C2:C15" si="0">CONCATENATE(A2,"-",B2)</f>
        <v>Construção e Reforma de Edifícios-AC</v>
      </c>
      <c r="E2" s="92">
        <v>0.03</v>
      </c>
      <c r="F2" s="92">
        <v>0.04</v>
      </c>
      <c r="G2" s="92">
        <v>5.5E-2</v>
      </c>
      <c r="U2" s="88" t="s">
        <v>213</v>
      </c>
    </row>
    <row r="3" spans="1:29" ht="12.75">
      <c r="A3" s="88" t="str">
        <f>A2</f>
        <v>Construção e Reforma de Edifícios</v>
      </c>
      <c r="B3" s="91" t="s">
        <v>214</v>
      </c>
      <c r="C3" s="88" t="str">
        <f t="shared" si="0"/>
        <v>Construção e Reforma de Edifícios-SG</v>
      </c>
      <c r="E3" s="92">
        <v>8.0000000000000002E-3</v>
      </c>
      <c r="F3" s="92">
        <v>8.0000000000000002E-3</v>
      </c>
      <c r="G3" s="92">
        <v>0.01</v>
      </c>
      <c r="U3" s="88" t="s">
        <v>215</v>
      </c>
    </row>
    <row r="4" spans="1:29" ht="12.75">
      <c r="A4" s="88" t="str">
        <f>A3</f>
        <v>Construção e Reforma de Edifícios</v>
      </c>
      <c r="B4" s="91" t="s">
        <v>216</v>
      </c>
      <c r="C4" s="88" t="str">
        <f t="shared" si="0"/>
        <v>Construção e Reforma de Edifícios-R</v>
      </c>
      <c r="E4" s="92">
        <v>9.7000000000000003E-3</v>
      </c>
      <c r="F4" s="92">
        <v>1.2699999999999999E-2</v>
      </c>
      <c r="G4" s="92">
        <v>1.2699999999999999E-2</v>
      </c>
      <c r="I4" s="307" t="s">
        <v>217</v>
      </c>
      <c r="J4" s="309"/>
      <c r="K4" s="307" t="s">
        <v>218</v>
      </c>
      <c r="L4" s="308"/>
      <c r="M4" s="308"/>
      <c r="N4" s="308"/>
      <c r="O4" s="308"/>
      <c r="P4" s="308"/>
      <c r="Q4" s="308"/>
      <c r="R4" s="309"/>
    </row>
    <row r="5" spans="1:29" ht="12.75" customHeight="1">
      <c r="A5" s="88" t="str">
        <f>A4</f>
        <v>Construção e Reforma de Edifícios</v>
      </c>
      <c r="B5" s="91" t="s">
        <v>219</v>
      </c>
      <c r="C5" s="88" t="str">
        <f t="shared" si="0"/>
        <v>Construção e Reforma de Edifícios-DF</v>
      </c>
      <c r="E5" s="92">
        <v>5.8999999999999999E-3</v>
      </c>
      <c r="F5" s="92">
        <v>1.23E-2</v>
      </c>
      <c r="G5" s="92">
        <v>1.3899999999999999E-2</v>
      </c>
      <c r="I5" s="316" t="s">
        <v>220</v>
      </c>
      <c r="J5" s="317"/>
      <c r="K5" s="318" t="s">
        <v>221</v>
      </c>
      <c r="L5" s="319"/>
      <c r="M5" s="319"/>
      <c r="N5" s="319"/>
      <c r="O5" s="319"/>
      <c r="P5" s="319"/>
      <c r="Q5" s="319"/>
      <c r="R5" s="317"/>
      <c r="S5" s="93"/>
    </row>
    <row r="6" spans="1:29" ht="6" customHeight="1">
      <c r="A6" s="88" t="str">
        <f>A5</f>
        <v>Construção e Reforma de Edifícios</v>
      </c>
      <c r="B6" s="91" t="s">
        <v>222</v>
      </c>
      <c r="C6" s="88" t="str">
        <f t="shared" si="0"/>
        <v>Construção e Reforma de Edifícios-L</v>
      </c>
      <c r="E6" s="92">
        <v>6.1600000000000002E-2</v>
      </c>
      <c r="F6" s="92">
        <v>7.3999999999999996E-2</v>
      </c>
      <c r="G6" s="92">
        <v>8.9599999999999999E-2</v>
      </c>
      <c r="I6" s="94"/>
      <c r="J6" s="94"/>
      <c r="K6" s="94"/>
      <c r="L6" s="94"/>
      <c r="M6" s="94"/>
      <c r="N6" s="94"/>
      <c r="O6" s="94"/>
      <c r="P6" s="94"/>
      <c r="Q6" s="94"/>
      <c r="R6" s="94"/>
    </row>
    <row r="7" spans="1:29" ht="13.5" customHeight="1">
      <c r="A7" s="88" t="str">
        <f>A6</f>
        <v>Construção e Reforma de Edifícios</v>
      </c>
      <c r="B7" s="95" t="s">
        <v>223</v>
      </c>
      <c r="C7" s="88" t="str">
        <f t="shared" si="0"/>
        <v>Construção e Reforma de Edifícios-BDI PAD</v>
      </c>
      <c r="E7" s="92">
        <v>0.2034</v>
      </c>
      <c r="F7" s="92">
        <v>0.22120000000000001</v>
      </c>
      <c r="G7" s="92">
        <v>0.25</v>
      </c>
      <c r="I7" s="307" t="s">
        <v>224</v>
      </c>
      <c r="J7" s="308"/>
      <c r="K7" s="308"/>
      <c r="L7" s="308"/>
      <c r="M7" s="308"/>
      <c r="N7" s="308"/>
      <c r="O7" s="308"/>
      <c r="P7" s="308"/>
      <c r="Q7" s="308"/>
      <c r="R7" s="309"/>
    </row>
    <row r="8" spans="1:29" ht="24.75" customHeight="1">
      <c r="A8" s="88" t="s">
        <v>225</v>
      </c>
      <c r="B8" s="91" t="s">
        <v>212</v>
      </c>
      <c r="C8" s="88" t="str">
        <f t="shared" si="0"/>
        <v>Construção de Praças Urbanas, Rodovias, Ferrovias e recapeamento e pavimentação de vias urbanas-AC</v>
      </c>
      <c r="E8" s="92">
        <v>3.7999999999999999E-2</v>
      </c>
      <c r="F8" s="92">
        <v>4.0099999999999997E-2</v>
      </c>
      <c r="G8" s="92">
        <v>4.6699999999999998E-2</v>
      </c>
      <c r="I8" s="315" t="s">
        <v>1775</v>
      </c>
      <c r="J8" s="315"/>
      <c r="K8" s="315"/>
      <c r="L8" s="315"/>
      <c r="M8" s="315"/>
      <c r="N8" s="315"/>
      <c r="O8" s="315"/>
      <c r="P8" s="315"/>
      <c r="Q8" s="315"/>
      <c r="R8" s="315"/>
    </row>
    <row r="9" spans="1:29" ht="6" customHeight="1">
      <c r="A9" s="88" t="s">
        <v>225</v>
      </c>
      <c r="B9" s="91" t="s">
        <v>214</v>
      </c>
      <c r="C9" s="88" t="str">
        <f t="shared" si="0"/>
        <v>Construção de Praças Urbanas, Rodovias, Ferrovias e recapeamento e pavimentação de vias urbanas-SG</v>
      </c>
      <c r="E9" s="92">
        <v>3.2000000000000002E-3</v>
      </c>
      <c r="F9" s="92">
        <v>4.0000000000000001E-3</v>
      </c>
      <c r="G9" s="92">
        <v>7.4000000000000003E-3</v>
      </c>
      <c r="I9" s="94"/>
      <c r="J9" s="94"/>
      <c r="K9" s="94"/>
      <c r="L9" s="94"/>
      <c r="M9" s="94"/>
      <c r="N9" s="94"/>
      <c r="O9" s="94"/>
      <c r="P9" s="94"/>
      <c r="Q9" s="94"/>
      <c r="R9" s="94"/>
    </row>
    <row r="10" spans="1:29" ht="12.75">
      <c r="A10" s="88" t="s">
        <v>225</v>
      </c>
      <c r="B10" s="91" t="s">
        <v>216</v>
      </c>
      <c r="C10" s="88" t="str">
        <f t="shared" si="0"/>
        <v>Construção de Praças Urbanas, Rodovias, Ferrovias e recapeamento e pavimentação de vias urbanas-R</v>
      </c>
      <c r="E10" s="92">
        <v>5.0000000000000001E-3</v>
      </c>
      <c r="F10" s="92">
        <v>5.5999999999999999E-3</v>
      </c>
      <c r="G10" s="92">
        <v>9.7000000000000003E-3</v>
      </c>
      <c r="I10" s="307" t="s">
        <v>226</v>
      </c>
      <c r="J10" s="308"/>
      <c r="K10" s="308"/>
      <c r="L10" s="308"/>
      <c r="M10" s="308"/>
      <c r="N10" s="308"/>
      <c r="O10" s="308"/>
      <c r="P10" s="308"/>
      <c r="Q10" s="307" t="s">
        <v>227</v>
      </c>
      <c r="R10" s="309"/>
    </row>
    <row r="11" spans="1:29" ht="12.75">
      <c r="A11" s="88" t="s">
        <v>225</v>
      </c>
      <c r="B11" s="91" t="s">
        <v>219</v>
      </c>
      <c r="C11" s="88" t="str">
        <f t="shared" si="0"/>
        <v>Construção de Praças Urbanas, Rodovias, Ferrovias e recapeamento e pavimentação de vias urbanas-DF</v>
      </c>
      <c r="E11" s="92">
        <v>1.0200000000000001E-2</v>
      </c>
      <c r="F11" s="92">
        <v>1.11E-2</v>
      </c>
      <c r="G11" s="92">
        <v>1.21E-2</v>
      </c>
      <c r="I11" s="310" t="s">
        <v>211</v>
      </c>
      <c r="J11" s="311"/>
      <c r="K11" s="311"/>
      <c r="L11" s="311"/>
      <c r="M11" s="311"/>
      <c r="N11" s="311"/>
      <c r="O11" s="311"/>
      <c r="P11" s="311"/>
      <c r="Q11" s="312" t="s">
        <v>213</v>
      </c>
      <c r="R11" s="313"/>
    </row>
    <row r="12" spans="1:29" ht="12.75">
      <c r="A12" s="88" t="s">
        <v>225</v>
      </c>
      <c r="B12" s="91" t="s">
        <v>222</v>
      </c>
      <c r="C12" s="88" t="str">
        <f t="shared" si="0"/>
        <v>Construção de Praças Urbanas, Rodovias, Ferrovias e recapeamento e pavimentação de vias urbanas-L</v>
      </c>
      <c r="E12" s="92">
        <v>6.6400000000000001E-2</v>
      </c>
      <c r="F12" s="92">
        <v>7.2999999999999995E-2</v>
      </c>
      <c r="G12" s="92">
        <v>8.6900000000000005E-2</v>
      </c>
    </row>
    <row r="13" spans="1:29" ht="15" customHeight="1">
      <c r="A13" s="88" t="s">
        <v>225</v>
      </c>
      <c r="B13" s="95" t="s">
        <v>223</v>
      </c>
      <c r="C13" s="88" t="str">
        <f t="shared" si="0"/>
        <v>Construção de Praças Urbanas, Rodovias, Ferrovias e recapeamento e pavimentação de vias urbanas-BDI PAD</v>
      </c>
      <c r="E13" s="92">
        <v>0.19600000000000001</v>
      </c>
      <c r="F13" s="92">
        <v>0.2097</v>
      </c>
      <c r="G13" s="92">
        <v>0.24229999999999999</v>
      </c>
      <c r="I13" s="314" t="s">
        <v>228</v>
      </c>
      <c r="J13" s="314"/>
      <c r="K13" s="314"/>
      <c r="L13" s="314"/>
      <c r="M13" s="314"/>
      <c r="N13" s="314"/>
      <c r="O13" s="314"/>
      <c r="P13" s="314"/>
      <c r="Q13" s="303">
        <v>1</v>
      </c>
      <c r="R13" s="303"/>
    </row>
    <row r="14" spans="1:29" ht="15" customHeight="1">
      <c r="A14" s="88" t="s">
        <v>229</v>
      </c>
      <c r="B14" s="91" t="s">
        <v>212</v>
      </c>
      <c r="C14" s="88" t="str">
        <f t="shared" si="0"/>
        <v>Construção de Redes de Abastecimento de Água, Coleta de Esgoto-AC</v>
      </c>
      <c r="E14" s="92">
        <v>3.4299999999999997E-2</v>
      </c>
      <c r="F14" s="92">
        <v>4.9299999999999997E-2</v>
      </c>
      <c r="G14" s="92">
        <v>6.7100000000000007E-2</v>
      </c>
      <c r="I14" s="302" t="s">
        <v>230</v>
      </c>
      <c r="J14" s="302"/>
      <c r="K14" s="302"/>
      <c r="L14" s="302"/>
      <c r="M14" s="302"/>
      <c r="N14" s="302"/>
      <c r="O14" s="302"/>
      <c r="P14" s="302"/>
      <c r="Q14" s="303">
        <v>2.5000000000000001E-2</v>
      </c>
      <c r="R14" s="303"/>
    </row>
    <row r="15" spans="1:29" ht="12.75">
      <c r="A15" s="88" t="str">
        <f>A14</f>
        <v>Construção de Redes de Abastecimento de Água, Coleta de Esgoto</v>
      </c>
      <c r="B15" s="91" t="s">
        <v>214</v>
      </c>
      <c r="C15" s="88" t="str">
        <f t="shared" si="0"/>
        <v>Construção de Redes de Abastecimento de Água, Coleta de Esgoto-SG</v>
      </c>
      <c r="E15" s="92">
        <v>2.8E-3</v>
      </c>
      <c r="F15" s="92">
        <v>4.8999999999999998E-3</v>
      </c>
      <c r="G15" s="92">
        <v>7.4999999999999997E-3</v>
      </c>
    </row>
    <row r="16" spans="1:29" ht="12.75" customHeight="1">
      <c r="B16" s="91"/>
      <c r="E16" s="92"/>
      <c r="F16" s="92"/>
      <c r="G16" s="92"/>
      <c r="I16" s="304" t="s">
        <v>231</v>
      </c>
      <c r="J16" s="304"/>
      <c r="K16" s="304"/>
      <c r="L16" s="304"/>
      <c r="M16" s="304" t="s">
        <v>232</v>
      </c>
      <c r="N16" s="305" t="s">
        <v>233</v>
      </c>
      <c r="O16" s="305" t="s">
        <v>234</v>
      </c>
      <c r="P16" s="304" t="s">
        <v>235</v>
      </c>
      <c r="Q16" s="304" t="s">
        <v>236</v>
      </c>
      <c r="R16" s="306" t="s">
        <v>237</v>
      </c>
      <c r="T16" s="300" t="str">
        <f>IF(V27,"Para BDI fora do intervalo estatístico, deve ser apresentado Relatório Técnico Circunstanciado justificando a adoção do percentual de cada parcela do BDI.","")</f>
        <v/>
      </c>
      <c r="U16" s="300"/>
      <c r="V16" s="96"/>
      <c r="W16" s="96"/>
      <c r="X16" s="96"/>
      <c r="Y16" s="96"/>
      <c r="Z16" s="96"/>
      <c r="AA16" s="96"/>
      <c r="AB16" s="96"/>
      <c r="AC16" s="96"/>
    </row>
    <row r="17" spans="1:31" ht="15.75" customHeight="1">
      <c r="A17" s="88" t="str">
        <f>A15</f>
        <v>Construção de Redes de Abastecimento de Água, Coleta de Esgoto</v>
      </c>
      <c r="B17" s="91" t="s">
        <v>216</v>
      </c>
      <c r="C17" s="88" t="str">
        <f t="shared" ref="C17:C29" si="1">CONCATENATE(A17,"-",B17)</f>
        <v>Construção de Redes de Abastecimento de Água, Coleta de Esgoto-R</v>
      </c>
      <c r="E17" s="92">
        <v>0.01</v>
      </c>
      <c r="F17" s="92">
        <v>1.3899999999999999E-2</v>
      </c>
      <c r="G17" s="92">
        <v>1.7399999999999999E-2</v>
      </c>
      <c r="I17" s="304"/>
      <c r="J17" s="304"/>
      <c r="K17" s="304"/>
      <c r="L17" s="304"/>
      <c r="M17" s="304"/>
      <c r="N17" s="305"/>
      <c r="O17" s="305"/>
      <c r="P17" s="304"/>
      <c r="Q17" s="304"/>
      <c r="R17" s="306"/>
      <c r="T17" s="300"/>
      <c r="U17" s="300"/>
      <c r="V17" s="96"/>
      <c r="W17" s="96"/>
      <c r="X17" s="96"/>
      <c r="Y17" s="96"/>
      <c r="Z17" s="96"/>
      <c r="AA17" s="96"/>
      <c r="AB17" s="96"/>
      <c r="AC17" s="96"/>
    </row>
    <row r="18" spans="1:31" ht="26.25" customHeight="1">
      <c r="A18" s="88" t="str">
        <f>A17</f>
        <v>Construção de Redes de Abastecimento de Água, Coleta de Esgoto</v>
      </c>
      <c r="B18" s="91" t="s">
        <v>219</v>
      </c>
      <c r="C18" s="88" t="str">
        <f t="shared" si="1"/>
        <v>Construção de Redes de Abastecimento de Água, Coleta de Esgoto-DF</v>
      </c>
      <c r="E18" s="92">
        <v>9.4000000000000004E-3</v>
      </c>
      <c r="F18" s="92">
        <v>9.9000000000000008E-3</v>
      </c>
      <c r="G18" s="92">
        <v>1.17E-2</v>
      </c>
      <c r="I18" s="290" t="str">
        <f>IF($I$11=$A$59,"Encargos Sociais incidentes sobre a mão de obra","Administração Central")</f>
        <v>Administração Central</v>
      </c>
      <c r="J18" s="290"/>
      <c r="K18" s="290"/>
      <c r="L18" s="290"/>
      <c r="M18" s="97" t="str">
        <f>IF($I$11=$A$59,"K1","AC")</f>
        <v>AC</v>
      </c>
      <c r="N18" s="98">
        <v>0.03</v>
      </c>
      <c r="O18" s="99" t="str">
        <f t="shared" ref="O18:O25" si="2">IF(AND(N18&gt;=P18, N18&lt;=R18), "OK", "Não OK")</f>
        <v>OK</v>
      </c>
      <c r="P18" s="100">
        <f>VLOOKUP(CONCATENATE(I$11,"-",M18),$C$2:$G$49,3,FALSE)</f>
        <v>0.03</v>
      </c>
      <c r="Q18" s="100">
        <f>VLOOKUP(CONCATENATE(I$11,"-",M18),$C$2:$G$49,4,FALSE)</f>
        <v>0.04</v>
      </c>
      <c r="R18" s="100">
        <f>VLOOKUP(CONCATENATE(I$11,"-",M18),$C$2:$G$49,5,FALSE)</f>
        <v>5.5E-2</v>
      </c>
      <c r="T18" s="300"/>
      <c r="U18" s="300"/>
      <c r="V18" s="96"/>
      <c r="W18" s="96"/>
      <c r="X18" s="96"/>
      <c r="Y18" s="96"/>
      <c r="Z18" s="96"/>
      <c r="AA18" s="96"/>
      <c r="AB18" s="96"/>
      <c r="AC18" s="96"/>
    </row>
    <row r="19" spans="1:31" ht="26.25" customHeight="1">
      <c r="A19" s="88" t="str">
        <f>A18</f>
        <v>Construção de Redes de Abastecimento de Água, Coleta de Esgoto</v>
      </c>
      <c r="B19" s="91" t="s">
        <v>222</v>
      </c>
      <c r="C19" s="88" t="str">
        <f t="shared" si="1"/>
        <v>Construção de Redes de Abastecimento de Água, Coleta de Esgoto-L</v>
      </c>
      <c r="E19" s="92">
        <v>6.7400000000000002E-2</v>
      </c>
      <c r="F19" s="92">
        <v>8.0399999999999999E-2</v>
      </c>
      <c r="G19" s="92">
        <v>9.4E-2</v>
      </c>
      <c r="I19" s="290" t="str">
        <f>IF($I$11=$A$59,"Administração Central da empresa ou consultoria - overhead","Seguro e Garantia")</f>
        <v>Seguro e Garantia</v>
      </c>
      <c r="J19" s="290"/>
      <c r="K19" s="290"/>
      <c r="L19" s="290"/>
      <c r="M19" s="97" t="str">
        <f>IF($I$11=$A$59,"K2","SG")</f>
        <v>SG</v>
      </c>
      <c r="N19" s="98">
        <v>8.0000000000000002E-3</v>
      </c>
      <c r="O19" s="99" t="str">
        <f t="shared" si="2"/>
        <v>OK</v>
      </c>
      <c r="P19" s="100">
        <f>VLOOKUP(CONCATENATE(I$11,"-",M19),$C$2:$G$49,3,FALSE)</f>
        <v>8.0000000000000002E-3</v>
      </c>
      <c r="Q19" s="100">
        <f>VLOOKUP(CONCATENATE(I$11,"-",M19),$C$2:$G$49,4,FALSE)</f>
        <v>8.0000000000000002E-3</v>
      </c>
      <c r="R19" s="100">
        <f>VLOOKUP(CONCATENATE(I$11,"-",M19),$C$2:$G$49,5,FALSE)</f>
        <v>0.01</v>
      </c>
      <c r="T19" s="300"/>
      <c r="U19" s="300"/>
      <c r="V19" s="96"/>
      <c r="W19" s="96"/>
      <c r="X19" s="96"/>
      <c r="Y19" s="96"/>
      <c r="Z19" s="96"/>
      <c r="AA19" s="96"/>
      <c r="AB19" s="96"/>
      <c r="AC19" s="96"/>
    </row>
    <row r="20" spans="1:31" ht="26.25" customHeight="1">
      <c r="A20" s="88" t="str">
        <f>A19</f>
        <v>Construção de Redes de Abastecimento de Água, Coleta de Esgoto</v>
      </c>
      <c r="B20" s="95" t="s">
        <v>223</v>
      </c>
      <c r="C20" s="88" t="str">
        <f t="shared" si="1"/>
        <v>Construção de Redes de Abastecimento de Água, Coleta de Esgoto-BDI PAD</v>
      </c>
      <c r="E20" s="92">
        <v>0.20760000000000001</v>
      </c>
      <c r="F20" s="92">
        <v>0.24179999999999999</v>
      </c>
      <c r="G20" s="92">
        <v>0.26440000000000002</v>
      </c>
      <c r="I20" s="290" t="str">
        <f>IF($I$11=$A$59,"","Risco")</f>
        <v>Risco</v>
      </c>
      <c r="J20" s="290"/>
      <c r="K20" s="290"/>
      <c r="L20" s="290"/>
      <c r="M20" s="97" t="str">
        <f>IF($I$11=$A$59,"","R")</f>
        <v>R</v>
      </c>
      <c r="N20" s="98">
        <v>9.7000000000000003E-3</v>
      </c>
      <c r="O20" s="99" t="str">
        <f t="shared" si="2"/>
        <v>OK</v>
      </c>
      <c r="P20" s="100">
        <f>VLOOKUP(CONCATENATE(I$11,"-",M20),$C$2:$G$49,3,FALSE)</f>
        <v>9.7000000000000003E-3</v>
      </c>
      <c r="Q20" s="100">
        <f>VLOOKUP(CONCATENATE(I$11,"-",M20),$C$2:$G$49,4,FALSE)</f>
        <v>1.2699999999999999E-2</v>
      </c>
      <c r="R20" s="100">
        <f>VLOOKUP(CONCATENATE(I$11,"-",M20),$C$2:$G$49,5,FALSE)</f>
        <v>1.2699999999999999E-2</v>
      </c>
      <c r="T20" s="300"/>
      <c r="U20" s="300"/>
      <c r="V20" s="96"/>
      <c r="W20" s="96"/>
      <c r="X20" s="96"/>
      <c r="Y20" s="96"/>
      <c r="Z20" s="96"/>
      <c r="AA20" s="96"/>
      <c r="AB20" s="96"/>
      <c r="AC20" s="96"/>
    </row>
    <row r="21" spans="1:31" ht="26.25" customHeight="1">
      <c r="A21" s="88" t="s">
        <v>238</v>
      </c>
      <c r="B21" s="91" t="s">
        <v>212</v>
      </c>
      <c r="C21" s="88" t="str">
        <f t="shared" si="1"/>
        <v>Construção e Manutenção de Estações e Redes de Distribuição de Energia Elétrica-AC</v>
      </c>
      <c r="E21" s="92">
        <v>5.2900000000000003E-2</v>
      </c>
      <c r="F21" s="92">
        <v>5.9200000000000003E-2</v>
      </c>
      <c r="G21" s="92">
        <v>7.9299999999999995E-2</v>
      </c>
      <c r="I21" s="290" t="str">
        <f>IF($I$11=$A$59,"","Despesas Financeiras")</f>
        <v>Despesas Financeiras</v>
      </c>
      <c r="J21" s="290"/>
      <c r="K21" s="290"/>
      <c r="L21" s="290"/>
      <c r="M21" s="97" t="str">
        <f>IF($I$11=$A$59,"","DF")</f>
        <v>DF</v>
      </c>
      <c r="N21" s="98">
        <v>5.8999999999999999E-3</v>
      </c>
      <c r="O21" s="99" t="str">
        <f t="shared" si="2"/>
        <v>OK</v>
      </c>
      <c r="P21" s="100">
        <f>VLOOKUP(CONCATENATE(I$11,"-",M21),$C$2:$G$49,3,FALSE)</f>
        <v>5.8999999999999999E-3</v>
      </c>
      <c r="Q21" s="100">
        <f>VLOOKUP(CONCATENATE(I$11,"-",M21),$C$2:$G$49,4,FALSE)</f>
        <v>1.23E-2</v>
      </c>
      <c r="R21" s="100">
        <f>VLOOKUP(CONCATENATE(I$11,"-",M21),$C$2:$G$49,5,FALSE)</f>
        <v>1.3899999999999999E-2</v>
      </c>
      <c r="T21" s="300"/>
      <c r="U21" s="300"/>
    </row>
    <row r="22" spans="1:31" ht="26.25" customHeight="1">
      <c r="A22" s="88" t="str">
        <f>A21</f>
        <v>Construção e Manutenção de Estações e Redes de Distribuição de Energia Elétrica</v>
      </c>
      <c r="B22" s="91" t="s">
        <v>214</v>
      </c>
      <c r="C22" s="88" t="str">
        <f t="shared" si="1"/>
        <v>Construção e Manutenção de Estações e Redes de Distribuição de Energia Elétrica-SG</v>
      </c>
      <c r="E22" s="92">
        <v>2.5000000000000001E-3</v>
      </c>
      <c r="F22" s="92">
        <v>5.1000000000000004E-3</v>
      </c>
      <c r="G22" s="92">
        <v>5.5999999999999999E-3</v>
      </c>
      <c r="I22" s="290" t="str">
        <f>IF($I$11=$A$59,"Margem bruta da empresa de consultoria","Lucro")</f>
        <v>Lucro</v>
      </c>
      <c r="J22" s="290"/>
      <c r="K22" s="290"/>
      <c r="L22" s="290"/>
      <c r="M22" s="97" t="str">
        <f>IF($I$11=$A$59,"K3","L")</f>
        <v>L</v>
      </c>
      <c r="N22" s="98">
        <v>7.17E-2</v>
      </c>
      <c r="O22" s="99" t="str">
        <f t="shared" si="2"/>
        <v>OK</v>
      </c>
      <c r="P22" s="100">
        <f>VLOOKUP(CONCATENATE(I$11,"-",M22),$C$2:$G$49,3,FALSE)</f>
        <v>6.1600000000000002E-2</v>
      </c>
      <c r="Q22" s="100">
        <f>VLOOKUP(CONCATENATE(I$11,"-",M22),$C$2:$G$49,4,FALSE)</f>
        <v>7.3999999999999996E-2</v>
      </c>
      <c r="R22" s="100">
        <f>VLOOKUP(CONCATENATE(I$11,"-",M22),$C$2:$G$49,5,FALSE)</f>
        <v>8.9599999999999999E-2</v>
      </c>
      <c r="T22" s="300"/>
      <c r="U22" s="300"/>
    </row>
    <row r="23" spans="1:31" ht="26.25" customHeight="1">
      <c r="A23" s="88" t="str">
        <f>A22</f>
        <v>Construção e Manutenção de Estações e Redes de Distribuição de Energia Elétrica</v>
      </c>
      <c r="B23" s="91" t="s">
        <v>216</v>
      </c>
      <c r="C23" s="88" t="str">
        <f t="shared" si="1"/>
        <v>Construção e Manutenção de Estações e Redes de Distribuição de Energia Elétrica-R</v>
      </c>
      <c r="E23" s="92">
        <v>0.01</v>
      </c>
      <c r="F23" s="92">
        <v>1.4800000000000001E-2</v>
      </c>
      <c r="G23" s="92">
        <v>1.9699999999999999E-2</v>
      </c>
      <c r="I23" s="301" t="s">
        <v>239</v>
      </c>
      <c r="J23" s="301"/>
      <c r="K23" s="301"/>
      <c r="L23" s="301"/>
      <c r="M23" s="97" t="s">
        <v>240</v>
      </c>
      <c r="N23" s="98">
        <v>3.6499999999999998E-2</v>
      </c>
      <c r="O23" s="99" t="str">
        <f t="shared" si="2"/>
        <v>OK</v>
      </c>
      <c r="P23" s="100">
        <v>3.6499999999999998E-2</v>
      </c>
      <c r="Q23" s="100">
        <v>3.6499999999999998E-2</v>
      </c>
      <c r="R23" s="100">
        <v>3.6499999999999998E-2</v>
      </c>
      <c r="T23" s="300"/>
      <c r="U23" s="300"/>
    </row>
    <row r="24" spans="1:31" ht="26.25" customHeight="1">
      <c r="A24" s="88" t="str">
        <f>A23</f>
        <v>Construção e Manutenção de Estações e Redes de Distribuição de Energia Elétrica</v>
      </c>
      <c r="B24" s="91" t="s">
        <v>219</v>
      </c>
      <c r="C24" s="88" t="str">
        <f t="shared" si="1"/>
        <v>Construção e Manutenção de Estações e Redes de Distribuição de Energia Elétrica-DF</v>
      </c>
      <c r="E24" s="92">
        <v>1.01E-2</v>
      </c>
      <c r="F24" s="92">
        <v>1.0699999999999999E-2</v>
      </c>
      <c r="G24" s="92">
        <v>1.11E-2</v>
      </c>
      <c r="I24" s="290" t="s">
        <v>241</v>
      </c>
      <c r="J24" s="290"/>
      <c r="K24" s="290"/>
      <c r="L24" s="290"/>
      <c r="M24" s="97" t="s">
        <v>242</v>
      </c>
      <c r="N24" s="100">
        <f>IF(AND($I$11&lt;&gt;$A$57,$I$11&lt;&gt;$A$58),Q14*Q13,0)</f>
        <v>2.5000000000000001E-2</v>
      </c>
      <c r="O24" s="99" t="str">
        <f t="shared" si="2"/>
        <v>OK</v>
      </c>
      <c r="P24" s="100">
        <v>0</v>
      </c>
      <c r="Q24" s="100">
        <v>2.5000000000000001E-2</v>
      </c>
      <c r="R24" s="100">
        <v>0.05</v>
      </c>
      <c r="T24" s="300"/>
      <c r="U24" s="300"/>
    </row>
    <row r="25" spans="1:31" ht="26.25" customHeight="1">
      <c r="A25" s="88" t="str">
        <f>A24</f>
        <v>Construção e Manutenção de Estações e Redes de Distribuição de Energia Elétrica</v>
      </c>
      <c r="B25" s="91" t="s">
        <v>222</v>
      </c>
      <c r="C25" s="88" t="str">
        <f t="shared" si="1"/>
        <v>Construção e Manutenção de Estações e Redes de Distribuição de Energia Elétrica-L</v>
      </c>
      <c r="E25" s="92">
        <v>0.08</v>
      </c>
      <c r="F25" s="92">
        <v>8.3099999999999993E-2</v>
      </c>
      <c r="G25" s="92">
        <v>9.5100000000000004E-2</v>
      </c>
      <c r="I25" s="290" t="s">
        <v>243</v>
      </c>
      <c r="J25" s="290"/>
      <c r="K25" s="290"/>
      <c r="L25" s="290"/>
      <c r="M25" s="97" t="s">
        <v>244</v>
      </c>
      <c r="N25" s="100">
        <f>IF(AND($I$11&lt;&gt;$A$57,$I$11&lt;&gt;$A$58,Q11="Sim"),4.5%,0%)</f>
        <v>4.4999999999999998E-2</v>
      </c>
      <c r="O25" s="99" t="str">
        <f t="shared" si="2"/>
        <v>OK</v>
      </c>
      <c r="P25" s="101">
        <v>0</v>
      </c>
      <c r="Q25" s="101">
        <v>4.4999999999999998E-2</v>
      </c>
      <c r="R25" s="101">
        <v>4.4999999999999998E-2</v>
      </c>
    </row>
    <row r="26" spans="1:31" ht="30.75" customHeight="1">
      <c r="A26" s="88" t="str">
        <f>A25</f>
        <v>Construção e Manutenção de Estações e Redes de Distribuição de Energia Elétrica</v>
      </c>
      <c r="B26" s="95" t="s">
        <v>223</v>
      </c>
      <c r="C26" s="88" t="str">
        <f t="shared" si="1"/>
        <v>Construção e Manutenção de Estações e Redes de Distribuição de Energia Elétrica-BDI PAD</v>
      </c>
      <c r="E26" s="92">
        <v>0.24</v>
      </c>
      <c r="F26" s="92">
        <v>0.25840000000000002</v>
      </c>
      <c r="G26" s="92">
        <v>0.27860000000000001</v>
      </c>
      <c r="I26" s="290" t="s">
        <v>245</v>
      </c>
      <c r="J26" s="290"/>
      <c r="K26" s="290"/>
      <c r="L26" s="290"/>
      <c r="M26" s="102" t="s">
        <v>223</v>
      </c>
      <c r="N26" s="100">
        <f>ROUND((((1+N18+N19+N20)*(1+N21)*(1+N22)/(1-(N23+N24)))-1),4)</f>
        <v>0.20349999999999999</v>
      </c>
      <c r="O26" s="103" t="str">
        <f>IF(OR($I$11=$A$59,$I$11=$A$58,AND(N26&gt;=P26, N26&lt;=R26)), "OK", "FORA DO INTERVALO")</f>
        <v>OK</v>
      </c>
      <c r="P26" s="100">
        <f>IF($I$11=$A$58,0,VLOOKUP(CONCATENATE($I$11,"-",$M26),$C$2:$G$49,3,FALSE))</f>
        <v>0.2034</v>
      </c>
      <c r="Q26" s="100">
        <f>IF($I$11=$A$58,0,VLOOKUP(CONCATENATE($I$11,"-",$M26),$C$2:$G$49,4,FALSE))</f>
        <v>0.22120000000000001</v>
      </c>
      <c r="R26" s="100">
        <f>IF($I$11=$A$58,0,VLOOKUP(CONCATENATE($I$11,"-",$M26),$C$2:$G$49,5,FALSE))</f>
        <v>0.25</v>
      </c>
      <c r="T26" s="104"/>
      <c r="V26" s="96"/>
      <c r="W26" s="96"/>
      <c r="X26" s="96"/>
      <c r="Y26" s="96"/>
      <c r="Z26" s="96"/>
      <c r="AA26" s="96"/>
      <c r="AB26" s="96"/>
      <c r="AC26" s="96"/>
      <c r="AD26" s="96"/>
      <c r="AE26" s="96"/>
    </row>
    <row r="27" spans="1:31" ht="30" customHeight="1">
      <c r="A27" s="88" t="s">
        <v>246</v>
      </c>
      <c r="B27" s="91" t="s">
        <v>212</v>
      </c>
      <c r="C27" s="88" t="str">
        <f t="shared" si="1"/>
        <v>Obras Portuárias, Marítimas e Fluviais-AC</v>
      </c>
      <c r="E27" s="92">
        <v>0.04</v>
      </c>
      <c r="F27" s="92">
        <v>5.5199999999999999E-2</v>
      </c>
      <c r="G27" s="92">
        <v>7.85E-2</v>
      </c>
      <c r="I27" s="291" t="s">
        <v>247</v>
      </c>
      <c r="J27" s="291"/>
      <c r="K27" s="291"/>
      <c r="L27" s="291"/>
      <c r="M27" s="105" t="s">
        <v>248</v>
      </c>
      <c r="N27" s="106">
        <f>IF($I$11=$A$58,0,ROUND((((1+N18+N19+N20)*(1+N21)*(1+N22)/(1-(N23+N24+N25)))-1),4))</f>
        <v>0.2641</v>
      </c>
      <c r="O27" s="107" t="str">
        <f>IF(Q11&lt;&gt;"Sim","",O26)</f>
        <v>OK</v>
      </c>
      <c r="P27" s="292"/>
      <c r="Q27" s="292"/>
      <c r="R27" s="292"/>
      <c r="T27" s="104"/>
      <c r="V27" s="108" t="b">
        <f>AND(COUNTA(N18:N23)=6,O26&lt;&gt;"ok",NOT(V29))</f>
        <v>0</v>
      </c>
      <c r="W27" s="88" t="s">
        <v>249</v>
      </c>
    </row>
    <row r="28" spans="1:31" ht="7.5" customHeight="1">
      <c r="A28" s="88" t="str">
        <f>A27</f>
        <v>Obras Portuárias, Marítimas e Fluviais</v>
      </c>
      <c r="B28" s="91" t="s">
        <v>214</v>
      </c>
      <c r="C28" s="88" t="str">
        <f t="shared" si="1"/>
        <v>Obras Portuárias, Marítimas e Fluviais-SG</v>
      </c>
      <c r="E28" s="92">
        <v>8.0999999999999996E-3</v>
      </c>
      <c r="F28" s="92">
        <v>1.2200000000000001E-2</v>
      </c>
      <c r="G28" s="92">
        <v>1.9900000000000001E-2</v>
      </c>
      <c r="V28" s="108"/>
    </row>
    <row r="29" spans="1:31" ht="21.75" customHeight="1">
      <c r="A29" s="88" t="str">
        <f>A28</f>
        <v>Obras Portuárias, Marítimas e Fluviais</v>
      </c>
      <c r="B29" s="91" t="s">
        <v>216</v>
      </c>
      <c r="C29" s="88" t="str">
        <f t="shared" si="1"/>
        <v>Obras Portuárias, Marítimas e Fluviais-R</v>
      </c>
      <c r="E29" s="92">
        <v>1.46E-2</v>
      </c>
      <c r="F29" s="92">
        <v>2.3199999999999998E-2</v>
      </c>
      <c r="G29" s="92">
        <v>3.1600000000000003E-2</v>
      </c>
      <c r="I29" s="109" t="str">
        <f>IF(V29,"X","")</f>
        <v/>
      </c>
      <c r="J29" s="293" t="s">
        <v>250</v>
      </c>
      <c r="K29" s="293"/>
      <c r="L29" s="293"/>
      <c r="M29" s="293"/>
      <c r="N29" s="293"/>
      <c r="O29" s="293"/>
      <c r="P29" s="293"/>
      <c r="Q29" s="293"/>
      <c r="R29" s="293"/>
      <c r="V29" s="108" t="b">
        <v>0</v>
      </c>
      <c r="W29" s="88" t="s">
        <v>251</v>
      </c>
    </row>
    <row r="30" spans="1:31" ht="7.5" customHeight="1">
      <c r="B30" s="91"/>
      <c r="E30" s="92"/>
      <c r="F30" s="92"/>
      <c r="G30" s="92"/>
      <c r="V30" s="108"/>
    </row>
    <row r="31" spans="1:31" ht="18.75" customHeight="1">
      <c r="B31" s="91"/>
      <c r="E31" s="92"/>
      <c r="F31" s="92"/>
      <c r="G31" s="92"/>
      <c r="I31" s="294" t="s">
        <v>252</v>
      </c>
      <c r="J31" s="294"/>
      <c r="K31" s="294"/>
      <c r="L31" s="294"/>
      <c r="M31" s="294"/>
      <c r="N31" s="294"/>
      <c r="O31" s="294"/>
      <c r="P31" s="294"/>
      <c r="Q31" s="294"/>
      <c r="R31" s="294"/>
    </row>
    <row r="32" spans="1:31" ht="30" customHeight="1">
      <c r="A32" s="88" t="str">
        <f>A29</f>
        <v>Obras Portuárias, Marítimas e Fluviais</v>
      </c>
      <c r="B32" s="91" t="s">
        <v>219</v>
      </c>
      <c r="C32" s="88" t="str">
        <f>CONCATENATE(A32,"-",B32)</f>
        <v>Obras Portuárias, Marítimas e Fluviais-DF</v>
      </c>
      <c r="E32" s="92">
        <v>9.4000000000000004E-3</v>
      </c>
      <c r="F32" s="92">
        <v>1.0200000000000001E-2</v>
      </c>
      <c r="G32" s="92">
        <v>1.3299999999999999E-2</v>
      </c>
      <c r="I32" s="110"/>
      <c r="J32" s="110"/>
      <c r="K32" s="110"/>
      <c r="L32" s="295" t="str">
        <f>IF(Q11="Sim","BDI.DES =","BDI.PAD =")</f>
        <v>BDI.DES =</v>
      </c>
      <c r="M32" s="296" t="str">
        <f>IF($I$11=$A$59,"(1+K1+K2)*(1+K3)","(1+AC + S + R + G)*(1 + DF)*(1+L)")</f>
        <v>(1+AC + S + R + G)*(1 + DF)*(1+L)</v>
      </c>
      <c r="N32" s="296"/>
      <c r="O32" s="296"/>
      <c r="P32" s="297" t="s">
        <v>253</v>
      </c>
      <c r="Q32" s="110"/>
      <c r="R32" s="110"/>
    </row>
    <row r="33" spans="1:18" ht="27" customHeight="1">
      <c r="A33" s="88" t="str">
        <f>A32</f>
        <v>Obras Portuárias, Marítimas e Fluviais</v>
      </c>
      <c r="B33" s="91" t="s">
        <v>222</v>
      </c>
      <c r="C33" s="88" t="str">
        <f>CONCATENATE(A33,"-",B33)</f>
        <v>Obras Portuárias, Marítimas e Fluviais-L</v>
      </c>
      <c r="E33" s="92">
        <v>7.1400000000000005E-2</v>
      </c>
      <c r="F33" s="92">
        <v>8.4000000000000005E-2</v>
      </c>
      <c r="G33" s="92">
        <v>0.1043</v>
      </c>
      <c r="I33" s="110"/>
      <c r="J33" s="110"/>
      <c r="K33" s="110"/>
      <c r="L33" s="295"/>
      <c r="M33" s="299" t="str">
        <f>IF(Q11="Sim","(1-CP-ISS-CRPB)","(1-CP-ISS)")</f>
        <v>(1-CP-ISS-CRPB)</v>
      </c>
      <c r="N33" s="299"/>
      <c r="O33" s="299"/>
      <c r="P33" s="298"/>
      <c r="Q33" s="110"/>
      <c r="R33" s="110"/>
    </row>
    <row r="34" spans="1:18" ht="7.5" customHeight="1">
      <c r="A34" s="88" t="str">
        <f>A33</f>
        <v>Obras Portuárias, Marítimas e Fluviais</v>
      </c>
      <c r="B34" s="95" t="s">
        <v>223</v>
      </c>
      <c r="C34" s="88" t="str">
        <f>CONCATENATE(A34,"-",B34)</f>
        <v>Obras Portuárias, Marítimas e Fluviais-BDI PAD</v>
      </c>
      <c r="E34" s="92">
        <v>0.22800000000000001</v>
      </c>
      <c r="F34" s="92">
        <v>0.27479999999999999</v>
      </c>
      <c r="G34" s="92">
        <v>0.3095</v>
      </c>
      <c r="I34" s="111"/>
      <c r="J34" s="111"/>
      <c r="K34" s="111"/>
      <c r="L34" s="111"/>
      <c r="M34" s="111"/>
      <c r="N34" s="111"/>
      <c r="O34" s="111"/>
      <c r="P34" s="111"/>
      <c r="Q34" s="111"/>
      <c r="R34" s="111"/>
    </row>
    <row r="35" spans="1:18" ht="45" customHeight="1">
      <c r="B35" s="95"/>
      <c r="E35" s="92"/>
      <c r="F35" s="92"/>
      <c r="G35" s="92"/>
      <c r="I35" s="289"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e Reforma de Edifícios, é de 100%, com a respectiva alíquota de 2,5%.</v>
      </c>
      <c r="J35" s="289"/>
      <c r="K35" s="289"/>
      <c r="L35" s="289"/>
      <c r="M35" s="289"/>
      <c r="N35" s="289"/>
      <c r="O35" s="289"/>
      <c r="P35" s="289"/>
      <c r="Q35" s="289"/>
      <c r="R35" s="289"/>
    </row>
    <row r="36" spans="1:18" ht="11.25" customHeight="1">
      <c r="B36" s="95"/>
      <c r="E36" s="92"/>
      <c r="F36" s="92"/>
      <c r="G36" s="92"/>
    </row>
    <row r="37" spans="1:18" ht="52.5" customHeight="1">
      <c r="B37" s="95"/>
      <c r="E37" s="92"/>
      <c r="F37" s="92"/>
      <c r="G37" s="92"/>
      <c r="I37" s="289"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COM Desoneração, e que esta é a alternativa mais adequada para a Administração Pública.</v>
      </c>
      <c r="J37" s="289"/>
      <c r="K37" s="289"/>
      <c r="L37" s="289"/>
      <c r="M37" s="289"/>
      <c r="N37" s="289"/>
      <c r="O37" s="289"/>
      <c r="P37" s="289"/>
      <c r="Q37" s="289"/>
      <c r="R37" s="289"/>
    </row>
    <row r="38" spans="1:18" ht="18" customHeight="1">
      <c r="A38" s="88" t="s">
        <v>254</v>
      </c>
      <c r="B38" s="91" t="s">
        <v>212</v>
      </c>
      <c r="C38" s="88" t="str">
        <f t="shared" ref="C38:C49" si="3">CONCATENATE(A38,"-",B38)</f>
        <v>Fornecimento de Materiais e Equipamentos (aquisição indireta - em conjunto com licitação de obras)-AC</v>
      </c>
      <c r="E38" s="92">
        <v>1.4999999999999999E-2</v>
      </c>
      <c r="F38" s="92">
        <v>3.4500000000000003E-2</v>
      </c>
      <c r="G38" s="92">
        <v>4.4900000000000002E-2</v>
      </c>
    </row>
    <row r="39" spans="1:18" ht="12.75">
      <c r="A39" s="88" t="str">
        <f>A38</f>
        <v>Fornecimento de Materiais e Equipamentos (aquisição indireta - em conjunto com licitação de obras)</v>
      </c>
      <c r="B39" s="91" t="s">
        <v>214</v>
      </c>
      <c r="C39" s="88" t="str">
        <f t="shared" si="3"/>
        <v>Fornecimento de Materiais e Equipamentos (aquisição indireta - em conjunto com licitação de obras)-SG</v>
      </c>
      <c r="E39" s="92">
        <v>3.0000000000000001E-3</v>
      </c>
      <c r="F39" s="92">
        <v>4.7999999999999996E-3</v>
      </c>
      <c r="G39" s="92">
        <v>8.2000000000000007E-3</v>
      </c>
      <c r="I39" s="88" t="s">
        <v>255</v>
      </c>
    </row>
    <row r="40" spans="1:18" ht="42.75" customHeight="1">
      <c r="A40" s="88" t="str">
        <f>A39</f>
        <v>Fornecimento de Materiais e Equipamentos (aquisição indireta - em conjunto com licitação de obras)</v>
      </c>
      <c r="B40" s="91" t="s">
        <v>216</v>
      </c>
      <c r="C40" s="88" t="str">
        <f t="shared" si="3"/>
        <v>Fornecimento de Materiais e Equipamentos (aquisição indireta - em conjunto com licitação de obras)-R</v>
      </c>
      <c r="E40" s="92">
        <v>5.5999999999999999E-3</v>
      </c>
      <c r="F40" s="92">
        <v>8.5000000000000006E-3</v>
      </c>
      <c r="G40" s="92">
        <v>8.8999999999999999E-3</v>
      </c>
      <c r="I40" s="283"/>
      <c r="J40" s="284"/>
      <c r="K40" s="284"/>
      <c r="L40" s="284"/>
      <c r="M40" s="284"/>
      <c r="N40" s="284"/>
      <c r="O40" s="284"/>
      <c r="P40" s="284"/>
      <c r="Q40" s="284"/>
      <c r="R40" s="285"/>
    </row>
    <row r="41" spans="1:18" ht="16.5" customHeight="1">
      <c r="A41" s="88" t="str">
        <f>A40</f>
        <v>Fornecimento de Materiais e Equipamentos (aquisição indireta - em conjunto com licitação de obras)</v>
      </c>
      <c r="B41" s="91" t="s">
        <v>219</v>
      </c>
      <c r="C41" s="88" t="str">
        <f t="shared" si="3"/>
        <v>Fornecimento de Materiais e Equipamentos (aquisição indireta - em conjunto com licitação de obras)-DF</v>
      </c>
      <c r="E41" s="92">
        <v>8.5000000000000006E-3</v>
      </c>
      <c r="F41" s="92">
        <v>8.5000000000000006E-3</v>
      </c>
      <c r="G41" s="92">
        <v>1.11E-2</v>
      </c>
    </row>
    <row r="42" spans="1:18" ht="12.75">
      <c r="A42" s="88" t="str">
        <f>A41</f>
        <v>Fornecimento de Materiais e Equipamentos (aquisição indireta - em conjunto com licitação de obras)</v>
      </c>
      <c r="B42" s="91" t="s">
        <v>222</v>
      </c>
      <c r="C42" s="88" t="str">
        <f t="shared" si="3"/>
        <v>Fornecimento de Materiais e Equipamentos (aquisição indireta - em conjunto com licitação de obras)-L</v>
      </c>
      <c r="E42" s="92">
        <v>3.5000000000000003E-2</v>
      </c>
      <c r="F42" s="92">
        <v>5.11E-2</v>
      </c>
      <c r="G42" s="92">
        <v>6.2199999999999998E-2</v>
      </c>
      <c r="I42" s="286" t="s">
        <v>256</v>
      </c>
      <c r="J42" s="286"/>
      <c r="K42" s="286"/>
      <c r="L42" s="286"/>
      <c r="O42" s="286" t="s">
        <v>1772</v>
      </c>
      <c r="P42" s="286"/>
      <c r="Q42" s="286"/>
      <c r="R42" s="286"/>
    </row>
    <row r="43" spans="1:18" ht="15" customHeight="1">
      <c r="A43" s="88" t="str">
        <f>A42</f>
        <v>Fornecimento de Materiais e Equipamentos (aquisição indireta - em conjunto com licitação de obras)</v>
      </c>
      <c r="B43" s="95" t="s">
        <v>223</v>
      </c>
      <c r="C43" s="88" t="str">
        <f t="shared" si="3"/>
        <v>Fornecimento de Materiais e Equipamentos (aquisição indireta - em conjunto com licitação de obras)-BDI PAD</v>
      </c>
      <c r="E43" s="92">
        <v>0.111</v>
      </c>
      <c r="F43" s="92">
        <v>0.14019999999999999</v>
      </c>
      <c r="G43" s="92">
        <v>0.16800000000000001</v>
      </c>
      <c r="I43" s="287" t="s">
        <v>257</v>
      </c>
      <c r="J43" s="287"/>
      <c r="K43" s="287"/>
      <c r="L43" s="287"/>
      <c r="N43" s="112"/>
      <c r="O43" s="113" t="s">
        <v>258</v>
      </c>
      <c r="P43" s="114"/>
      <c r="Q43" s="114"/>
      <c r="R43" s="114"/>
    </row>
    <row r="44" spans="1:18" ht="12.75">
      <c r="A44" s="88" t="s">
        <v>259</v>
      </c>
      <c r="B44" s="91" t="s">
        <v>260</v>
      </c>
      <c r="C44" s="88" t="str">
        <f t="shared" si="3"/>
        <v>Estudos e Projetos, Planos e Gerenciamento e outros correlatos-K1</v>
      </c>
      <c r="E44" s="92" t="s">
        <v>261</v>
      </c>
      <c r="F44" s="92" t="s">
        <v>261</v>
      </c>
      <c r="G44" s="92" t="s">
        <v>261</v>
      </c>
    </row>
    <row r="45" spans="1:18" ht="30" customHeight="1">
      <c r="A45" s="88" t="str">
        <f>A44</f>
        <v>Estudos e Projetos, Planos e Gerenciamento e outros correlatos</v>
      </c>
      <c r="B45" s="91" t="s">
        <v>262</v>
      </c>
      <c r="C45" s="88" t="str">
        <f t="shared" si="3"/>
        <v>Estudos e Projetos, Planos e Gerenciamento e outros correlatos-K2</v>
      </c>
      <c r="E45" s="92" t="s">
        <v>261</v>
      </c>
      <c r="F45" s="92">
        <v>0.2</v>
      </c>
      <c r="G45" s="92" t="s">
        <v>261</v>
      </c>
      <c r="I45" s="288"/>
      <c r="J45" s="288"/>
      <c r="K45" s="288"/>
      <c r="L45" s="288"/>
      <c r="M45" s="115"/>
      <c r="N45" s="115"/>
      <c r="O45" s="288"/>
      <c r="P45" s="288"/>
      <c r="Q45" s="288"/>
      <c r="R45" s="288"/>
    </row>
    <row r="46" spans="1:18" ht="12.75">
      <c r="A46" s="88" t="str">
        <f>A45</f>
        <v>Estudos e Projetos, Planos e Gerenciamento e outros correlatos</v>
      </c>
      <c r="B46" s="91" t="s">
        <v>263</v>
      </c>
      <c r="C46" s="88" t="str">
        <f t="shared" si="3"/>
        <v>Estudos e Projetos, Planos e Gerenciamento e outros correlatos-</v>
      </c>
      <c r="E46" s="92" t="s">
        <v>261</v>
      </c>
      <c r="F46" s="92" t="s">
        <v>261</v>
      </c>
      <c r="G46" s="92" t="s">
        <v>261</v>
      </c>
      <c r="I46" s="282" t="s">
        <v>264</v>
      </c>
      <c r="J46" s="282"/>
      <c r="K46" s="282"/>
      <c r="L46" s="282"/>
      <c r="O46" s="282" t="s">
        <v>265</v>
      </c>
      <c r="P46" s="282"/>
      <c r="Q46" s="282"/>
      <c r="R46" s="282"/>
    </row>
    <row r="47" spans="1:18" ht="14.25">
      <c r="A47" s="88" t="str">
        <f>A46</f>
        <v>Estudos e Projetos, Planos e Gerenciamento e outros correlatos</v>
      </c>
      <c r="B47" s="91" t="s">
        <v>263</v>
      </c>
      <c r="C47" s="88" t="str">
        <f t="shared" si="3"/>
        <v>Estudos e Projetos, Planos e Gerenciamento e outros correlatos-</v>
      </c>
      <c r="E47" s="92" t="s">
        <v>261</v>
      </c>
      <c r="F47" s="92" t="s">
        <v>261</v>
      </c>
      <c r="G47" s="92" t="s">
        <v>261</v>
      </c>
      <c r="I47" s="116" t="s">
        <v>266</v>
      </c>
      <c r="J47" s="281"/>
      <c r="K47" s="281"/>
      <c r="L47" s="281"/>
      <c r="M47" s="115"/>
      <c r="N47" s="115"/>
      <c r="O47" s="116" t="s">
        <v>266</v>
      </c>
      <c r="P47" s="281"/>
      <c r="Q47" s="281"/>
      <c r="R47" s="281"/>
    </row>
    <row r="48" spans="1:18" ht="14.25">
      <c r="A48" s="88" t="str">
        <f>A47</f>
        <v>Estudos e Projetos, Planos e Gerenciamento e outros correlatos</v>
      </c>
      <c r="B48" s="91" t="s">
        <v>267</v>
      </c>
      <c r="C48" s="88" t="str">
        <f t="shared" si="3"/>
        <v>Estudos e Projetos, Planos e Gerenciamento e outros correlatos-K3</v>
      </c>
      <c r="E48" s="92" t="s">
        <v>261</v>
      </c>
      <c r="F48" s="92">
        <v>0.12</v>
      </c>
      <c r="G48" s="92" t="s">
        <v>261</v>
      </c>
      <c r="I48" s="116" t="s">
        <v>268</v>
      </c>
      <c r="J48" s="281"/>
      <c r="K48" s="281"/>
      <c r="L48" s="281"/>
      <c r="M48" s="115"/>
      <c r="N48" s="115"/>
      <c r="O48" s="116" t="s">
        <v>269</v>
      </c>
      <c r="P48" s="281" t="s">
        <v>270</v>
      </c>
      <c r="Q48" s="281"/>
      <c r="R48" s="281"/>
    </row>
    <row r="49" spans="1:18" ht="14.25">
      <c r="A49" s="88" t="str">
        <f>A48</f>
        <v>Estudos e Projetos, Planos e Gerenciamento e outros correlatos</v>
      </c>
      <c r="B49" s="95" t="s">
        <v>223</v>
      </c>
      <c r="C49" s="88" t="str">
        <f t="shared" si="3"/>
        <v>Estudos e Projetos, Planos e Gerenciamento e outros correlatos-BDI PAD</v>
      </c>
      <c r="E49" s="92" t="s">
        <v>261</v>
      </c>
      <c r="F49" s="92" t="s">
        <v>261</v>
      </c>
      <c r="G49" s="92" t="s">
        <v>261</v>
      </c>
      <c r="I49" s="116" t="str">
        <f>[1]DADOS!A50</f>
        <v>CREA/CAU:</v>
      </c>
      <c r="J49" s="281"/>
      <c r="K49" s="281"/>
      <c r="L49" s="281"/>
      <c r="M49" s="115"/>
      <c r="N49" s="115"/>
      <c r="O49" s="115"/>
      <c r="P49" s="115"/>
      <c r="Q49" s="115"/>
      <c r="R49" s="115"/>
    </row>
    <row r="50" spans="1:18" ht="12.75">
      <c r="I50" s="116" t="str">
        <f>[1]DADOS!A51</f>
        <v>ART/RRT:</v>
      </c>
      <c r="J50" s="281"/>
      <c r="K50" s="281"/>
      <c r="L50" s="281"/>
    </row>
    <row r="51" spans="1:18" ht="12.75"/>
    <row r="52" spans="1:18" ht="12.75" hidden="1">
      <c r="A52" s="88" t="s">
        <v>211</v>
      </c>
    </row>
    <row r="53" spans="1:18" ht="12.75" hidden="1">
      <c r="A53" s="88" t="s">
        <v>225</v>
      </c>
    </row>
    <row r="54" spans="1:18" ht="12.75" hidden="1">
      <c r="A54" s="88" t="s">
        <v>229</v>
      </c>
    </row>
    <row r="55" spans="1:18" ht="12.75" hidden="1">
      <c r="A55" s="88" t="s">
        <v>238</v>
      </c>
    </row>
    <row r="56" spans="1:18" ht="12.75" hidden="1">
      <c r="A56" s="88" t="s">
        <v>246</v>
      </c>
    </row>
    <row r="57" spans="1:18" ht="12.75" hidden="1">
      <c r="A57" s="88" t="s">
        <v>254</v>
      </c>
    </row>
    <row r="58" spans="1:18" ht="12.75" hidden="1">
      <c r="A58" s="88" t="s">
        <v>271</v>
      </c>
    </row>
    <row r="59" spans="1:18" ht="12.75" hidden="1">
      <c r="A59" s="88" t="s">
        <v>259</v>
      </c>
    </row>
    <row r="60" spans="1:18" ht="14.25" hidden="1">
      <c r="A60" s="117"/>
      <c r="B60" s="115"/>
      <c r="C60" s="115"/>
      <c r="D60" s="115"/>
      <c r="E60" s="115"/>
      <c r="F60" s="115"/>
      <c r="G60" s="115"/>
    </row>
  </sheetData>
  <sheetProtection password="9D4F" sheet="1" objects="1" scenarios="1"/>
  <mergeCells count="55">
    <mergeCell ref="I8:R8"/>
    <mergeCell ref="I4:J4"/>
    <mergeCell ref="K4:R4"/>
    <mergeCell ref="I5:J5"/>
    <mergeCell ref="K5:R5"/>
    <mergeCell ref="I7:R7"/>
    <mergeCell ref="I10:P10"/>
    <mergeCell ref="Q10:R10"/>
    <mergeCell ref="I11:P11"/>
    <mergeCell ref="Q11:R11"/>
    <mergeCell ref="I13:P13"/>
    <mergeCell ref="Q13:R13"/>
    <mergeCell ref="I14:P14"/>
    <mergeCell ref="Q14:R14"/>
    <mergeCell ref="I16:L17"/>
    <mergeCell ref="M16:M17"/>
    <mergeCell ref="N16:N17"/>
    <mergeCell ref="O16:O17"/>
    <mergeCell ref="P16:P17"/>
    <mergeCell ref="Q16:Q17"/>
    <mergeCell ref="R16:R17"/>
    <mergeCell ref="T16:U24"/>
    <mergeCell ref="I18:L18"/>
    <mergeCell ref="I19:L19"/>
    <mergeCell ref="I20:L20"/>
    <mergeCell ref="I21:L21"/>
    <mergeCell ref="I22:L22"/>
    <mergeCell ref="I23:L23"/>
    <mergeCell ref="I24:L24"/>
    <mergeCell ref="I37:R37"/>
    <mergeCell ref="I25:L25"/>
    <mergeCell ref="I26:L26"/>
    <mergeCell ref="I27:L27"/>
    <mergeCell ref="P27:R27"/>
    <mergeCell ref="J29:R29"/>
    <mergeCell ref="I31:R31"/>
    <mergeCell ref="L32:L33"/>
    <mergeCell ref="M32:O32"/>
    <mergeCell ref="P32:P33"/>
    <mergeCell ref="M33:O33"/>
    <mergeCell ref="I35:R35"/>
    <mergeCell ref="I40:R40"/>
    <mergeCell ref="I42:L42"/>
    <mergeCell ref="O42:R42"/>
    <mergeCell ref="I43:L43"/>
    <mergeCell ref="I45:L45"/>
    <mergeCell ref="O45:R45"/>
    <mergeCell ref="J49:L49"/>
    <mergeCell ref="J50:L50"/>
    <mergeCell ref="I46:L46"/>
    <mergeCell ref="O46:R46"/>
    <mergeCell ref="J47:L47"/>
    <mergeCell ref="P47:R47"/>
    <mergeCell ref="J48:L48"/>
    <mergeCell ref="P48:R48"/>
  </mergeCells>
  <conditionalFormatting sqref="O42 I42">
    <cfRule type="expression" dxfId="26" priority="4" stopIfTrue="1">
      <formula>$O$42=""</formula>
    </cfRule>
  </conditionalFormatting>
  <conditionalFormatting sqref="O18:O27">
    <cfRule type="expression" dxfId="25" priority="5" stopIfTrue="1">
      <formula>AND(O18&lt;&gt;"OK",O18&lt;&gt;"-",O18&lt;&gt;"")</formula>
    </cfRule>
    <cfRule type="cellIs" dxfId="24" priority="6" stopIfTrue="1" operator="equal">
      <formula>"OK"</formula>
    </cfRule>
  </conditionalFormatting>
  <conditionalFormatting sqref="I26:N26">
    <cfRule type="expression" dxfId="23" priority="7" stopIfTrue="1">
      <formula>$Q$11="Não"</formula>
    </cfRule>
  </conditionalFormatting>
  <conditionalFormatting sqref="I27:N27">
    <cfRule type="expression" dxfId="22" priority="8" stopIfTrue="1">
      <formula>$Q$11="sim"</formula>
    </cfRule>
  </conditionalFormatting>
  <conditionalFormatting sqref="P27:R27">
    <cfRule type="expression" dxfId="21" priority="9" stopIfTrue="1">
      <formula>$Q$11="sim"</formula>
    </cfRule>
  </conditionalFormatting>
  <conditionalFormatting sqref="P47:R48 J47:L50">
    <cfRule type="expression" dxfId="20" priority="10" stopIfTrue="1">
      <formula>J47=""</formula>
    </cfRule>
  </conditionalFormatting>
  <conditionalFormatting sqref="I35:R35 I13:R14 Q11:R11">
    <cfRule type="expression" dxfId="19" priority="11" stopIfTrue="1">
      <formula>$I$11=$A$57</formula>
    </cfRule>
  </conditionalFormatting>
  <conditionalFormatting sqref="I29:R29">
    <cfRule type="expression" dxfId="18" priority="12" stopIfTrue="1">
      <formula>AND(NOT($V$27),NOT($V$29))</formula>
    </cfRule>
  </conditionalFormatting>
  <conditionalFormatting sqref="P18:R26">
    <cfRule type="expression" dxfId="17" priority="13" stopIfTrue="1">
      <formula>$I$11=$A$58</formula>
    </cfRule>
  </conditionalFormatting>
  <conditionalFormatting sqref="J47:L48">
    <cfRule type="expression" dxfId="16" priority="3" stopIfTrue="1">
      <formula>J47=""</formula>
    </cfRule>
  </conditionalFormatting>
  <conditionalFormatting sqref="P47:R48">
    <cfRule type="expression" dxfId="15" priority="2" stopIfTrue="1">
      <formula>P47=""</formula>
    </cfRule>
  </conditionalFormatting>
  <conditionalFormatting sqref="I42">
    <cfRule type="expression" dxfId="14" priority="1" stopIfTrue="1">
      <formula>$O$42=""</formula>
    </cfRule>
  </conditionalFormatting>
  <dataValidations count="7">
    <dataValidation type="list" allowBlank="1" showInputMessage="1" showErrorMessage="1" errorTitle="Erro" error="Selecione &quot;SIM&quot; ou &quot;NÃO&quot;!" sqref="Q11:R11 JM11:JN11 TI11:TJ11 ADE11:ADF11 ANA11:ANB11 AWW11:AWX11 BGS11:BGT11 BQO11:BQP11 CAK11:CAL11 CKG11:CKH11 CUC11:CUD11 DDY11:DDZ11 DNU11:DNV11 DXQ11:DXR11 EHM11:EHN11 ERI11:ERJ11 FBE11:FBF11 FLA11:FLB11 FUW11:FUX11 GES11:GET11 GOO11:GOP11 GYK11:GYL11 HIG11:HIH11 HSC11:HSD11 IBY11:IBZ11 ILU11:ILV11 IVQ11:IVR11 JFM11:JFN11 JPI11:JPJ11 JZE11:JZF11 KJA11:KJB11 KSW11:KSX11 LCS11:LCT11 LMO11:LMP11 LWK11:LWL11 MGG11:MGH11 MQC11:MQD11 MZY11:MZZ11 NJU11:NJV11 NTQ11:NTR11 ODM11:ODN11 ONI11:ONJ11 OXE11:OXF11 PHA11:PHB11 PQW11:PQX11 QAS11:QAT11 QKO11:QKP11 QUK11:QUL11 REG11:REH11 ROC11:ROD11 RXY11:RXZ11 SHU11:SHV11 SRQ11:SRR11 TBM11:TBN11 TLI11:TLJ11 TVE11:TVF11 UFA11:UFB11 UOW11:UOX11 UYS11:UYT11 VIO11:VIP11 VSK11:VSL11 WCG11:WCH11 WMC11:WMD11 WVY11:WVZ11 Q65547:R65547 JM65547:JN65547 TI65547:TJ65547 ADE65547:ADF65547 ANA65547:ANB65547 AWW65547:AWX65547 BGS65547:BGT65547 BQO65547:BQP65547 CAK65547:CAL65547 CKG65547:CKH65547 CUC65547:CUD65547 DDY65547:DDZ65547 DNU65547:DNV65547 DXQ65547:DXR65547 EHM65547:EHN65547 ERI65547:ERJ65547 FBE65547:FBF65547 FLA65547:FLB65547 FUW65547:FUX65547 GES65547:GET65547 GOO65547:GOP65547 GYK65547:GYL65547 HIG65547:HIH65547 HSC65547:HSD65547 IBY65547:IBZ65547 ILU65547:ILV65547 IVQ65547:IVR65547 JFM65547:JFN65547 JPI65547:JPJ65547 JZE65547:JZF65547 KJA65547:KJB65547 KSW65547:KSX65547 LCS65547:LCT65547 LMO65547:LMP65547 LWK65547:LWL65547 MGG65547:MGH65547 MQC65547:MQD65547 MZY65547:MZZ65547 NJU65547:NJV65547 NTQ65547:NTR65547 ODM65547:ODN65547 ONI65547:ONJ65547 OXE65547:OXF65547 PHA65547:PHB65547 PQW65547:PQX65547 QAS65547:QAT65547 QKO65547:QKP65547 QUK65547:QUL65547 REG65547:REH65547 ROC65547:ROD65547 RXY65547:RXZ65547 SHU65547:SHV65547 SRQ65547:SRR65547 TBM65547:TBN65547 TLI65547:TLJ65547 TVE65547:TVF65547 UFA65547:UFB65547 UOW65547:UOX65547 UYS65547:UYT65547 VIO65547:VIP65547 VSK65547:VSL65547 WCG65547:WCH65547 WMC65547:WMD65547 WVY65547:WVZ65547 Q131083:R131083 JM131083:JN131083 TI131083:TJ131083 ADE131083:ADF131083 ANA131083:ANB131083 AWW131083:AWX131083 BGS131083:BGT131083 BQO131083:BQP131083 CAK131083:CAL131083 CKG131083:CKH131083 CUC131083:CUD131083 DDY131083:DDZ131083 DNU131083:DNV131083 DXQ131083:DXR131083 EHM131083:EHN131083 ERI131083:ERJ131083 FBE131083:FBF131083 FLA131083:FLB131083 FUW131083:FUX131083 GES131083:GET131083 GOO131083:GOP131083 GYK131083:GYL131083 HIG131083:HIH131083 HSC131083:HSD131083 IBY131083:IBZ131083 ILU131083:ILV131083 IVQ131083:IVR131083 JFM131083:JFN131083 JPI131083:JPJ131083 JZE131083:JZF131083 KJA131083:KJB131083 KSW131083:KSX131083 LCS131083:LCT131083 LMO131083:LMP131083 LWK131083:LWL131083 MGG131083:MGH131083 MQC131083:MQD131083 MZY131083:MZZ131083 NJU131083:NJV131083 NTQ131083:NTR131083 ODM131083:ODN131083 ONI131083:ONJ131083 OXE131083:OXF131083 PHA131083:PHB131083 PQW131083:PQX131083 QAS131083:QAT131083 QKO131083:QKP131083 QUK131083:QUL131083 REG131083:REH131083 ROC131083:ROD131083 RXY131083:RXZ131083 SHU131083:SHV131083 SRQ131083:SRR131083 TBM131083:TBN131083 TLI131083:TLJ131083 TVE131083:TVF131083 UFA131083:UFB131083 UOW131083:UOX131083 UYS131083:UYT131083 VIO131083:VIP131083 VSK131083:VSL131083 WCG131083:WCH131083 WMC131083:WMD131083 WVY131083:WVZ131083 Q196619:R196619 JM196619:JN196619 TI196619:TJ196619 ADE196619:ADF196619 ANA196619:ANB196619 AWW196619:AWX196619 BGS196619:BGT196619 BQO196619:BQP196619 CAK196619:CAL196619 CKG196619:CKH196619 CUC196619:CUD196619 DDY196619:DDZ196619 DNU196619:DNV196619 DXQ196619:DXR196619 EHM196619:EHN196619 ERI196619:ERJ196619 FBE196619:FBF196619 FLA196619:FLB196619 FUW196619:FUX196619 GES196619:GET196619 GOO196619:GOP196619 GYK196619:GYL196619 HIG196619:HIH196619 HSC196619:HSD196619 IBY196619:IBZ196619 ILU196619:ILV196619 IVQ196619:IVR196619 JFM196619:JFN196619 JPI196619:JPJ196619 JZE196619:JZF196619 KJA196619:KJB196619 KSW196619:KSX196619 LCS196619:LCT196619 LMO196619:LMP196619 LWK196619:LWL196619 MGG196619:MGH196619 MQC196619:MQD196619 MZY196619:MZZ196619 NJU196619:NJV196619 NTQ196619:NTR196619 ODM196619:ODN196619 ONI196619:ONJ196619 OXE196619:OXF196619 PHA196619:PHB196619 PQW196619:PQX196619 QAS196619:QAT196619 QKO196619:QKP196619 QUK196619:QUL196619 REG196619:REH196619 ROC196619:ROD196619 RXY196619:RXZ196619 SHU196619:SHV196619 SRQ196619:SRR196619 TBM196619:TBN196619 TLI196619:TLJ196619 TVE196619:TVF196619 UFA196619:UFB196619 UOW196619:UOX196619 UYS196619:UYT196619 VIO196619:VIP196619 VSK196619:VSL196619 WCG196619:WCH196619 WMC196619:WMD196619 WVY196619:WVZ196619 Q262155:R262155 JM262155:JN262155 TI262155:TJ262155 ADE262155:ADF262155 ANA262155:ANB262155 AWW262155:AWX262155 BGS262155:BGT262155 BQO262155:BQP262155 CAK262155:CAL262155 CKG262155:CKH262155 CUC262155:CUD262155 DDY262155:DDZ262155 DNU262155:DNV262155 DXQ262155:DXR262155 EHM262155:EHN262155 ERI262155:ERJ262155 FBE262155:FBF262155 FLA262155:FLB262155 FUW262155:FUX262155 GES262155:GET262155 GOO262155:GOP262155 GYK262155:GYL262155 HIG262155:HIH262155 HSC262155:HSD262155 IBY262155:IBZ262155 ILU262155:ILV262155 IVQ262155:IVR262155 JFM262155:JFN262155 JPI262155:JPJ262155 JZE262155:JZF262155 KJA262155:KJB262155 KSW262155:KSX262155 LCS262155:LCT262155 LMO262155:LMP262155 LWK262155:LWL262155 MGG262155:MGH262155 MQC262155:MQD262155 MZY262155:MZZ262155 NJU262155:NJV262155 NTQ262155:NTR262155 ODM262155:ODN262155 ONI262155:ONJ262155 OXE262155:OXF262155 PHA262155:PHB262155 PQW262155:PQX262155 QAS262155:QAT262155 QKO262155:QKP262155 QUK262155:QUL262155 REG262155:REH262155 ROC262155:ROD262155 RXY262155:RXZ262155 SHU262155:SHV262155 SRQ262155:SRR262155 TBM262155:TBN262155 TLI262155:TLJ262155 TVE262155:TVF262155 UFA262155:UFB262155 UOW262155:UOX262155 UYS262155:UYT262155 VIO262155:VIP262155 VSK262155:VSL262155 WCG262155:WCH262155 WMC262155:WMD262155 WVY262155:WVZ262155 Q327691:R327691 JM327691:JN327691 TI327691:TJ327691 ADE327691:ADF327691 ANA327691:ANB327691 AWW327691:AWX327691 BGS327691:BGT327691 BQO327691:BQP327691 CAK327691:CAL327691 CKG327691:CKH327691 CUC327691:CUD327691 DDY327691:DDZ327691 DNU327691:DNV327691 DXQ327691:DXR327691 EHM327691:EHN327691 ERI327691:ERJ327691 FBE327691:FBF327691 FLA327691:FLB327691 FUW327691:FUX327691 GES327691:GET327691 GOO327691:GOP327691 GYK327691:GYL327691 HIG327691:HIH327691 HSC327691:HSD327691 IBY327691:IBZ327691 ILU327691:ILV327691 IVQ327691:IVR327691 JFM327691:JFN327691 JPI327691:JPJ327691 JZE327691:JZF327691 KJA327691:KJB327691 KSW327691:KSX327691 LCS327691:LCT327691 LMO327691:LMP327691 LWK327691:LWL327691 MGG327691:MGH327691 MQC327691:MQD327691 MZY327691:MZZ327691 NJU327691:NJV327691 NTQ327691:NTR327691 ODM327691:ODN327691 ONI327691:ONJ327691 OXE327691:OXF327691 PHA327691:PHB327691 PQW327691:PQX327691 QAS327691:QAT327691 QKO327691:QKP327691 QUK327691:QUL327691 REG327691:REH327691 ROC327691:ROD327691 RXY327691:RXZ327691 SHU327691:SHV327691 SRQ327691:SRR327691 TBM327691:TBN327691 TLI327691:TLJ327691 TVE327691:TVF327691 UFA327691:UFB327691 UOW327691:UOX327691 UYS327691:UYT327691 VIO327691:VIP327691 VSK327691:VSL327691 WCG327691:WCH327691 WMC327691:WMD327691 WVY327691:WVZ327691 Q393227:R393227 JM393227:JN393227 TI393227:TJ393227 ADE393227:ADF393227 ANA393227:ANB393227 AWW393227:AWX393227 BGS393227:BGT393227 BQO393227:BQP393227 CAK393227:CAL393227 CKG393227:CKH393227 CUC393227:CUD393227 DDY393227:DDZ393227 DNU393227:DNV393227 DXQ393227:DXR393227 EHM393227:EHN393227 ERI393227:ERJ393227 FBE393227:FBF393227 FLA393227:FLB393227 FUW393227:FUX393227 GES393227:GET393227 GOO393227:GOP393227 GYK393227:GYL393227 HIG393227:HIH393227 HSC393227:HSD393227 IBY393227:IBZ393227 ILU393227:ILV393227 IVQ393227:IVR393227 JFM393227:JFN393227 JPI393227:JPJ393227 JZE393227:JZF393227 KJA393227:KJB393227 KSW393227:KSX393227 LCS393227:LCT393227 LMO393227:LMP393227 LWK393227:LWL393227 MGG393227:MGH393227 MQC393227:MQD393227 MZY393227:MZZ393227 NJU393227:NJV393227 NTQ393227:NTR393227 ODM393227:ODN393227 ONI393227:ONJ393227 OXE393227:OXF393227 PHA393227:PHB393227 PQW393227:PQX393227 QAS393227:QAT393227 QKO393227:QKP393227 QUK393227:QUL393227 REG393227:REH393227 ROC393227:ROD393227 RXY393227:RXZ393227 SHU393227:SHV393227 SRQ393227:SRR393227 TBM393227:TBN393227 TLI393227:TLJ393227 TVE393227:TVF393227 UFA393227:UFB393227 UOW393227:UOX393227 UYS393227:UYT393227 VIO393227:VIP393227 VSK393227:VSL393227 WCG393227:WCH393227 WMC393227:WMD393227 WVY393227:WVZ393227 Q458763:R458763 JM458763:JN458763 TI458763:TJ458763 ADE458763:ADF458763 ANA458763:ANB458763 AWW458763:AWX458763 BGS458763:BGT458763 BQO458763:BQP458763 CAK458763:CAL458763 CKG458763:CKH458763 CUC458763:CUD458763 DDY458763:DDZ458763 DNU458763:DNV458763 DXQ458763:DXR458763 EHM458763:EHN458763 ERI458763:ERJ458763 FBE458763:FBF458763 FLA458763:FLB458763 FUW458763:FUX458763 GES458763:GET458763 GOO458763:GOP458763 GYK458763:GYL458763 HIG458763:HIH458763 HSC458763:HSD458763 IBY458763:IBZ458763 ILU458763:ILV458763 IVQ458763:IVR458763 JFM458763:JFN458763 JPI458763:JPJ458763 JZE458763:JZF458763 KJA458763:KJB458763 KSW458763:KSX458763 LCS458763:LCT458763 LMO458763:LMP458763 LWK458763:LWL458763 MGG458763:MGH458763 MQC458763:MQD458763 MZY458763:MZZ458763 NJU458763:NJV458763 NTQ458763:NTR458763 ODM458763:ODN458763 ONI458763:ONJ458763 OXE458763:OXF458763 PHA458763:PHB458763 PQW458763:PQX458763 QAS458763:QAT458763 QKO458763:QKP458763 QUK458763:QUL458763 REG458763:REH458763 ROC458763:ROD458763 RXY458763:RXZ458763 SHU458763:SHV458763 SRQ458763:SRR458763 TBM458763:TBN458763 TLI458763:TLJ458763 TVE458763:TVF458763 UFA458763:UFB458763 UOW458763:UOX458763 UYS458763:UYT458763 VIO458763:VIP458763 VSK458763:VSL458763 WCG458763:WCH458763 WMC458763:WMD458763 WVY458763:WVZ458763 Q524299:R524299 JM524299:JN524299 TI524299:TJ524299 ADE524299:ADF524299 ANA524299:ANB524299 AWW524299:AWX524299 BGS524299:BGT524299 BQO524299:BQP524299 CAK524299:CAL524299 CKG524299:CKH524299 CUC524299:CUD524299 DDY524299:DDZ524299 DNU524299:DNV524299 DXQ524299:DXR524299 EHM524299:EHN524299 ERI524299:ERJ524299 FBE524299:FBF524299 FLA524299:FLB524299 FUW524299:FUX524299 GES524299:GET524299 GOO524299:GOP524299 GYK524299:GYL524299 HIG524299:HIH524299 HSC524299:HSD524299 IBY524299:IBZ524299 ILU524299:ILV524299 IVQ524299:IVR524299 JFM524299:JFN524299 JPI524299:JPJ524299 JZE524299:JZF524299 KJA524299:KJB524299 KSW524299:KSX524299 LCS524299:LCT524299 LMO524299:LMP524299 LWK524299:LWL524299 MGG524299:MGH524299 MQC524299:MQD524299 MZY524299:MZZ524299 NJU524299:NJV524299 NTQ524299:NTR524299 ODM524299:ODN524299 ONI524299:ONJ524299 OXE524299:OXF524299 PHA524299:PHB524299 PQW524299:PQX524299 QAS524299:QAT524299 QKO524299:QKP524299 QUK524299:QUL524299 REG524299:REH524299 ROC524299:ROD524299 RXY524299:RXZ524299 SHU524299:SHV524299 SRQ524299:SRR524299 TBM524299:TBN524299 TLI524299:TLJ524299 TVE524299:TVF524299 UFA524299:UFB524299 UOW524299:UOX524299 UYS524299:UYT524299 VIO524299:VIP524299 VSK524299:VSL524299 WCG524299:WCH524299 WMC524299:WMD524299 WVY524299:WVZ524299 Q589835:R589835 JM589835:JN589835 TI589835:TJ589835 ADE589835:ADF589835 ANA589835:ANB589835 AWW589835:AWX589835 BGS589835:BGT589835 BQO589835:BQP589835 CAK589835:CAL589835 CKG589835:CKH589835 CUC589835:CUD589835 DDY589835:DDZ589835 DNU589835:DNV589835 DXQ589835:DXR589835 EHM589835:EHN589835 ERI589835:ERJ589835 FBE589835:FBF589835 FLA589835:FLB589835 FUW589835:FUX589835 GES589835:GET589835 GOO589835:GOP589835 GYK589835:GYL589835 HIG589835:HIH589835 HSC589835:HSD589835 IBY589835:IBZ589835 ILU589835:ILV589835 IVQ589835:IVR589835 JFM589835:JFN589835 JPI589835:JPJ589835 JZE589835:JZF589835 KJA589835:KJB589835 KSW589835:KSX589835 LCS589835:LCT589835 LMO589835:LMP589835 LWK589835:LWL589835 MGG589835:MGH589835 MQC589835:MQD589835 MZY589835:MZZ589835 NJU589835:NJV589835 NTQ589835:NTR589835 ODM589835:ODN589835 ONI589835:ONJ589835 OXE589835:OXF589835 PHA589835:PHB589835 PQW589835:PQX589835 QAS589835:QAT589835 QKO589835:QKP589835 QUK589835:QUL589835 REG589835:REH589835 ROC589835:ROD589835 RXY589835:RXZ589835 SHU589835:SHV589835 SRQ589835:SRR589835 TBM589835:TBN589835 TLI589835:TLJ589835 TVE589835:TVF589835 UFA589835:UFB589835 UOW589835:UOX589835 UYS589835:UYT589835 VIO589835:VIP589835 VSK589835:VSL589835 WCG589835:WCH589835 WMC589835:WMD589835 WVY589835:WVZ589835 Q655371:R655371 JM655371:JN655371 TI655371:TJ655371 ADE655371:ADF655371 ANA655371:ANB655371 AWW655371:AWX655371 BGS655371:BGT655371 BQO655371:BQP655371 CAK655371:CAL655371 CKG655371:CKH655371 CUC655371:CUD655371 DDY655371:DDZ655371 DNU655371:DNV655371 DXQ655371:DXR655371 EHM655371:EHN655371 ERI655371:ERJ655371 FBE655371:FBF655371 FLA655371:FLB655371 FUW655371:FUX655371 GES655371:GET655371 GOO655371:GOP655371 GYK655371:GYL655371 HIG655371:HIH655371 HSC655371:HSD655371 IBY655371:IBZ655371 ILU655371:ILV655371 IVQ655371:IVR655371 JFM655371:JFN655371 JPI655371:JPJ655371 JZE655371:JZF655371 KJA655371:KJB655371 KSW655371:KSX655371 LCS655371:LCT655371 LMO655371:LMP655371 LWK655371:LWL655371 MGG655371:MGH655371 MQC655371:MQD655371 MZY655371:MZZ655371 NJU655371:NJV655371 NTQ655371:NTR655371 ODM655371:ODN655371 ONI655371:ONJ655371 OXE655371:OXF655371 PHA655371:PHB655371 PQW655371:PQX655371 QAS655371:QAT655371 QKO655371:QKP655371 QUK655371:QUL655371 REG655371:REH655371 ROC655371:ROD655371 RXY655371:RXZ655371 SHU655371:SHV655371 SRQ655371:SRR655371 TBM655371:TBN655371 TLI655371:TLJ655371 TVE655371:TVF655371 UFA655371:UFB655371 UOW655371:UOX655371 UYS655371:UYT655371 VIO655371:VIP655371 VSK655371:VSL655371 WCG655371:WCH655371 WMC655371:WMD655371 WVY655371:WVZ655371 Q720907:R720907 JM720907:JN720907 TI720907:TJ720907 ADE720907:ADF720907 ANA720907:ANB720907 AWW720907:AWX720907 BGS720907:BGT720907 BQO720907:BQP720907 CAK720907:CAL720907 CKG720907:CKH720907 CUC720907:CUD720907 DDY720907:DDZ720907 DNU720907:DNV720907 DXQ720907:DXR720907 EHM720907:EHN720907 ERI720907:ERJ720907 FBE720907:FBF720907 FLA720907:FLB720907 FUW720907:FUX720907 GES720907:GET720907 GOO720907:GOP720907 GYK720907:GYL720907 HIG720907:HIH720907 HSC720907:HSD720907 IBY720907:IBZ720907 ILU720907:ILV720907 IVQ720907:IVR720907 JFM720907:JFN720907 JPI720907:JPJ720907 JZE720907:JZF720907 KJA720907:KJB720907 KSW720907:KSX720907 LCS720907:LCT720907 LMO720907:LMP720907 LWK720907:LWL720907 MGG720907:MGH720907 MQC720907:MQD720907 MZY720907:MZZ720907 NJU720907:NJV720907 NTQ720907:NTR720907 ODM720907:ODN720907 ONI720907:ONJ720907 OXE720907:OXF720907 PHA720907:PHB720907 PQW720907:PQX720907 QAS720907:QAT720907 QKO720907:QKP720907 QUK720907:QUL720907 REG720907:REH720907 ROC720907:ROD720907 RXY720907:RXZ720907 SHU720907:SHV720907 SRQ720907:SRR720907 TBM720907:TBN720907 TLI720907:TLJ720907 TVE720907:TVF720907 UFA720907:UFB720907 UOW720907:UOX720907 UYS720907:UYT720907 VIO720907:VIP720907 VSK720907:VSL720907 WCG720907:WCH720907 WMC720907:WMD720907 WVY720907:WVZ720907 Q786443:R786443 JM786443:JN786443 TI786443:TJ786443 ADE786443:ADF786443 ANA786443:ANB786443 AWW786443:AWX786443 BGS786443:BGT786443 BQO786443:BQP786443 CAK786443:CAL786443 CKG786443:CKH786443 CUC786443:CUD786443 DDY786443:DDZ786443 DNU786443:DNV786443 DXQ786443:DXR786443 EHM786443:EHN786443 ERI786443:ERJ786443 FBE786443:FBF786443 FLA786443:FLB786443 FUW786443:FUX786443 GES786443:GET786443 GOO786443:GOP786443 GYK786443:GYL786443 HIG786443:HIH786443 HSC786443:HSD786443 IBY786443:IBZ786443 ILU786443:ILV786443 IVQ786443:IVR786443 JFM786443:JFN786443 JPI786443:JPJ786443 JZE786443:JZF786443 KJA786443:KJB786443 KSW786443:KSX786443 LCS786443:LCT786443 LMO786443:LMP786443 LWK786443:LWL786443 MGG786443:MGH786443 MQC786443:MQD786443 MZY786443:MZZ786443 NJU786443:NJV786443 NTQ786443:NTR786443 ODM786443:ODN786443 ONI786443:ONJ786443 OXE786443:OXF786443 PHA786443:PHB786443 PQW786443:PQX786443 QAS786443:QAT786443 QKO786443:QKP786443 QUK786443:QUL786443 REG786443:REH786443 ROC786443:ROD786443 RXY786443:RXZ786443 SHU786443:SHV786443 SRQ786443:SRR786443 TBM786443:TBN786443 TLI786443:TLJ786443 TVE786443:TVF786443 UFA786443:UFB786443 UOW786443:UOX786443 UYS786443:UYT786443 VIO786443:VIP786443 VSK786443:VSL786443 WCG786443:WCH786443 WMC786443:WMD786443 WVY786443:WVZ786443 Q851979:R851979 JM851979:JN851979 TI851979:TJ851979 ADE851979:ADF851979 ANA851979:ANB851979 AWW851979:AWX851979 BGS851979:BGT851979 BQO851979:BQP851979 CAK851979:CAL851979 CKG851979:CKH851979 CUC851979:CUD851979 DDY851979:DDZ851979 DNU851979:DNV851979 DXQ851979:DXR851979 EHM851979:EHN851979 ERI851979:ERJ851979 FBE851979:FBF851979 FLA851979:FLB851979 FUW851979:FUX851979 GES851979:GET851979 GOO851979:GOP851979 GYK851979:GYL851979 HIG851979:HIH851979 HSC851979:HSD851979 IBY851979:IBZ851979 ILU851979:ILV851979 IVQ851979:IVR851979 JFM851979:JFN851979 JPI851979:JPJ851979 JZE851979:JZF851979 KJA851979:KJB851979 KSW851979:KSX851979 LCS851979:LCT851979 LMO851979:LMP851979 LWK851979:LWL851979 MGG851979:MGH851979 MQC851979:MQD851979 MZY851979:MZZ851979 NJU851979:NJV851979 NTQ851979:NTR851979 ODM851979:ODN851979 ONI851979:ONJ851979 OXE851979:OXF851979 PHA851979:PHB851979 PQW851979:PQX851979 QAS851979:QAT851979 QKO851979:QKP851979 QUK851979:QUL851979 REG851979:REH851979 ROC851979:ROD851979 RXY851979:RXZ851979 SHU851979:SHV851979 SRQ851979:SRR851979 TBM851979:TBN851979 TLI851979:TLJ851979 TVE851979:TVF851979 UFA851979:UFB851979 UOW851979:UOX851979 UYS851979:UYT851979 VIO851979:VIP851979 VSK851979:VSL851979 WCG851979:WCH851979 WMC851979:WMD851979 WVY851979:WVZ851979 Q917515:R917515 JM917515:JN917515 TI917515:TJ917515 ADE917515:ADF917515 ANA917515:ANB917515 AWW917515:AWX917515 BGS917515:BGT917515 BQO917515:BQP917515 CAK917515:CAL917515 CKG917515:CKH917515 CUC917515:CUD917515 DDY917515:DDZ917515 DNU917515:DNV917515 DXQ917515:DXR917515 EHM917515:EHN917515 ERI917515:ERJ917515 FBE917515:FBF917515 FLA917515:FLB917515 FUW917515:FUX917515 GES917515:GET917515 GOO917515:GOP917515 GYK917515:GYL917515 HIG917515:HIH917515 HSC917515:HSD917515 IBY917515:IBZ917515 ILU917515:ILV917515 IVQ917515:IVR917515 JFM917515:JFN917515 JPI917515:JPJ917515 JZE917515:JZF917515 KJA917515:KJB917515 KSW917515:KSX917515 LCS917515:LCT917515 LMO917515:LMP917515 LWK917515:LWL917515 MGG917515:MGH917515 MQC917515:MQD917515 MZY917515:MZZ917515 NJU917515:NJV917515 NTQ917515:NTR917515 ODM917515:ODN917515 ONI917515:ONJ917515 OXE917515:OXF917515 PHA917515:PHB917515 PQW917515:PQX917515 QAS917515:QAT917515 QKO917515:QKP917515 QUK917515:QUL917515 REG917515:REH917515 ROC917515:ROD917515 RXY917515:RXZ917515 SHU917515:SHV917515 SRQ917515:SRR917515 TBM917515:TBN917515 TLI917515:TLJ917515 TVE917515:TVF917515 UFA917515:UFB917515 UOW917515:UOX917515 UYS917515:UYT917515 VIO917515:VIP917515 VSK917515:VSL917515 WCG917515:WCH917515 WMC917515:WMD917515 WVY917515:WVZ917515 Q983051:R983051 JM983051:JN983051 TI983051:TJ983051 ADE983051:ADF983051 ANA983051:ANB983051 AWW983051:AWX983051 BGS983051:BGT983051 BQO983051:BQP983051 CAK983051:CAL983051 CKG983051:CKH983051 CUC983051:CUD983051 DDY983051:DDZ983051 DNU983051:DNV983051 DXQ983051:DXR983051 EHM983051:EHN983051 ERI983051:ERJ983051 FBE983051:FBF983051 FLA983051:FLB983051 FUW983051:FUX983051 GES983051:GET983051 GOO983051:GOP983051 GYK983051:GYL983051 HIG983051:HIH983051 HSC983051:HSD983051 IBY983051:IBZ983051 ILU983051:ILV983051 IVQ983051:IVR983051 JFM983051:JFN983051 JPI983051:JPJ983051 JZE983051:JZF983051 KJA983051:KJB983051 KSW983051:KSX983051 LCS983051:LCT983051 LMO983051:LMP983051 LWK983051:LWL983051 MGG983051:MGH983051 MQC983051:MQD983051 MZY983051:MZZ983051 NJU983051:NJV983051 NTQ983051:NTR983051 ODM983051:ODN983051 ONI983051:ONJ983051 OXE983051:OXF983051 PHA983051:PHB983051 PQW983051:PQX983051 QAS983051:QAT983051 QKO983051:QKP983051 QUK983051:QUL983051 REG983051:REH983051 ROC983051:ROD983051 RXY983051:RXZ983051 SHU983051:SHV983051 SRQ983051:SRR983051 TBM983051:TBN983051 TLI983051:TLJ983051 TVE983051:TVF983051 UFA983051:UFB983051 UOW983051:UOX983051 UYS983051:UYT983051 VIO983051:VIP983051 VSK983051:VSL983051 WCG983051:WCH983051 WMC983051:WMD983051 WVY983051:WVZ983051" xr:uid="{EF0830F3-37A4-4682-BA2F-27A0EDCAB7EF}">
      <formula1>SIMOUNAO</formula1>
    </dataValidation>
    <dataValidation type="decimal" allowBlank="1" showInputMessage="1" showErrorMessage="1" errorTitle="Erro de valores" error="Digite um valor entre 0% e 100%" sqref="N18:N23 JJ18:JJ23 TF18:TF23 ADB18:ADB23 AMX18:AMX23 AWT18:AWT23 BGP18:BGP23 BQL18:BQL23 CAH18:CAH23 CKD18:CKD23 CTZ18:CTZ23 DDV18:DDV23 DNR18:DNR23 DXN18:DXN23 EHJ18:EHJ23 ERF18:ERF23 FBB18:FBB23 FKX18:FKX23 FUT18:FUT23 GEP18:GEP23 GOL18:GOL23 GYH18:GYH23 HID18:HID23 HRZ18:HRZ23 IBV18:IBV23 ILR18:ILR23 IVN18:IVN23 JFJ18:JFJ23 JPF18:JPF23 JZB18:JZB23 KIX18:KIX23 KST18:KST23 LCP18:LCP23 LML18:LML23 LWH18:LWH23 MGD18:MGD23 MPZ18:MPZ23 MZV18:MZV23 NJR18:NJR23 NTN18:NTN23 ODJ18:ODJ23 ONF18:ONF23 OXB18:OXB23 PGX18:PGX23 PQT18:PQT23 QAP18:QAP23 QKL18:QKL23 QUH18:QUH23 RED18:RED23 RNZ18:RNZ23 RXV18:RXV23 SHR18:SHR23 SRN18:SRN23 TBJ18:TBJ23 TLF18:TLF23 TVB18:TVB23 UEX18:UEX23 UOT18:UOT23 UYP18:UYP23 VIL18:VIL23 VSH18:VSH23 WCD18:WCD23 WLZ18:WLZ23 WVV18:WVV23 N65554:N65559 JJ65554:JJ65559 TF65554:TF65559 ADB65554:ADB65559 AMX65554:AMX65559 AWT65554:AWT65559 BGP65554:BGP65559 BQL65554:BQL65559 CAH65554:CAH65559 CKD65554:CKD65559 CTZ65554:CTZ65559 DDV65554:DDV65559 DNR65554:DNR65559 DXN65554:DXN65559 EHJ65554:EHJ65559 ERF65554:ERF65559 FBB65554:FBB65559 FKX65554:FKX65559 FUT65554:FUT65559 GEP65554:GEP65559 GOL65554:GOL65559 GYH65554:GYH65559 HID65554:HID65559 HRZ65554:HRZ65559 IBV65554:IBV65559 ILR65554:ILR65559 IVN65554:IVN65559 JFJ65554:JFJ65559 JPF65554:JPF65559 JZB65554:JZB65559 KIX65554:KIX65559 KST65554:KST65559 LCP65554:LCP65559 LML65554:LML65559 LWH65554:LWH65559 MGD65554:MGD65559 MPZ65554:MPZ65559 MZV65554:MZV65559 NJR65554:NJR65559 NTN65554:NTN65559 ODJ65554:ODJ65559 ONF65554:ONF65559 OXB65554:OXB65559 PGX65554:PGX65559 PQT65554:PQT65559 QAP65554:QAP65559 QKL65554:QKL65559 QUH65554:QUH65559 RED65554:RED65559 RNZ65554:RNZ65559 RXV65554:RXV65559 SHR65554:SHR65559 SRN65554:SRN65559 TBJ65554:TBJ65559 TLF65554:TLF65559 TVB65554:TVB65559 UEX65554:UEX65559 UOT65554:UOT65559 UYP65554:UYP65559 VIL65554:VIL65559 VSH65554:VSH65559 WCD65554:WCD65559 WLZ65554:WLZ65559 WVV65554:WVV65559 N131090:N131095 JJ131090:JJ131095 TF131090:TF131095 ADB131090:ADB131095 AMX131090:AMX131095 AWT131090:AWT131095 BGP131090:BGP131095 BQL131090:BQL131095 CAH131090:CAH131095 CKD131090:CKD131095 CTZ131090:CTZ131095 DDV131090:DDV131095 DNR131090:DNR131095 DXN131090:DXN131095 EHJ131090:EHJ131095 ERF131090:ERF131095 FBB131090:FBB131095 FKX131090:FKX131095 FUT131090:FUT131095 GEP131090:GEP131095 GOL131090:GOL131095 GYH131090:GYH131095 HID131090:HID131095 HRZ131090:HRZ131095 IBV131090:IBV131095 ILR131090:ILR131095 IVN131090:IVN131095 JFJ131090:JFJ131095 JPF131090:JPF131095 JZB131090:JZB131095 KIX131090:KIX131095 KST131090:KST131095 LCP131090:LCP131095 LML131090:LML131095 LWH131090:LWH131095 MGD131090:MGD131095 MPZ131090:MPZ131095 MZV131090:MZV131095 NJR131090:NJR131095 NTN131090:NTN131095 ODJ131090:ODJ131095 ONF131090:ONF131095 OXB131090:OXB131095 PGX131090:PGX131095 PQT131090:PQT131095 QAP131090:QAP131095 QKL131090:QKL131095 QUH131090:QUH131095 RED131090:RED131095 RNZ131090:RNZ131095 RXV131090:RXV131095 SHR131090:SHR131095 SRN131090:SRN131095 TBJ131090:TBJ131095 TLF131090:TLF131095 TVB131090:TVB131095 UEX131090:UEX131095 UOT131090:UOT131095 UYP131090:UYP131095 VIL131090:VIL131095 VSH131090:VSH131095 WCD131090:WCD131095 WLZ131090:WLZ131095 WVV131090:WVV131095 N196626:N196631 JJ196626:JJ196631 TF196626:TF196631 ADB196626:ADB196631 AMX196626:AMX196631 AWT196626:AWT196631 BGP196626:BGP196631 BQL196626:BQL196631 CAH196626:CAH196631 CKD196626:CKD196631 CTZ196626:CTZ196631 DDV196626:DDV196631 DNR196626:DNR196631 DXN196626:DXN196631 EHJ196626:EHJ196631 ERF196626:ERF196631 FBB196626:FBB196631 FKX196626:FKX196631 FUT196626:FUT196631 GEP196626:GEP196631 GOL196626:GOL196631 GYH196626:GYH196631 HID196626:HID196631 HRZ196626:HRZ196631 IBV196626:IBV196631 ILR196626:ILR196631 IVN196626:IVN196631 JFJ196626:JFJ196631 JPF196626:JPF196631 JZB196626:JZB196631 KIX196626:KIX196631 KST196626:KST196631 LCP196626:LCP196631 LML196626:LML196631 LWH196626:LWH196631 MGD196626:MGD196631 MPZ196626:MPZ196631 MZV196626:MZV196631 NJR196626:NJR196631 NTN196626:NTN196631 ODJ196626:ODJ196631 ONF196626:ONF196631 OXB196626:OXB196631 PGX196626:PGX196631 PQT196626:PQT196631 QAP196626:QAP196631 QKL196626:QKL196631 QUH196626:QUH196631 RED196626:RED196631 RNZ196626:RNZ196631 RXV196626:RXV196631 SHR196626:SHR196631 SRN196626:SRN196631 TBJ196626:TBJ196631 TLF196626:TLF196631 TVB196626:TVB196631 UEX196626:UEX196631 UOT196626:UOT196631 UYP196626:UYP196631 VIL196626:VIL196631 VSH196626:VSH196631 WCD196626:WCD196631 WLZ196626:WLZ196631 WVV196626:WVV196631 N262162:N262167 JJ262162:JJ262167 TF262162:TF262167 ADB262162:ADB262167 AMX262162:AMX262167 AWT262162:AWT262167 BGP262162:BGP262167 BQL262162:BQL262167 CAH262162:CAH262167 CKD262162:CKD262167 CTZ262162:CTZ262167 DDV262162:DDV262167 DNR262162:DNR262167 DXN262162:DXN262167 EHJ262162:EHJ262167 ERF262162:ERF262167 FBB262162:FBB262167 FKX262162:FKX262167 FUT262162:FUT262167 GEP262162:GEP262167 GOL262162:GOL262167 GYH262162:GYH262167 HID262162:HID262167 HRZ262162:HRZ262167 IBV262162:IBV262167 ILR262162:ILR262167 IVN262162:IVN262167 JFJ262162:JFJ262167 JPF262162:JPF262167 JZB262162:JZB262167 KIX262162:KIX262167 KST262162:KST262167 LCP262162:LCP262167 LML262162:LML262167 LWH262162:LWH262167 MGD262162:MGD262167 MPZ262162:MPZ262167 MZV262162:MZV262167 NJR262162:NJR262167 NTN262162:NTN262167 ODJ262162:ODJ262167 ONF262162:ONF262167 OXB262162:OXB262167 PGX262162:PGX262167 PQT262162:PQT262167 QAP262162:QAP262167 QKL262162:QKL262167 QUH262162:QUH262167 RED262162:RED262167 RNZ262162:RNZ262167 RXV262162:RXV262167 SHR262162:SHR262167 SRN262162:SRN262167 TBJ262162:TBJ262167 TLF262162:TLF262167 TVB262162:TVB262167 UEX262162:UEX262167 UOT262162:UOT262167 UYP262162:UYP262167 VIL262162:VIL262167 VSH262162:VSH262167 WCD262162:WCD262167 WLZ262162:WLZ262167 WVV262162:WVV262167 N327698:N327703 JJ327698:JJ327703 TF327698:TF327703 ADB327698:ADB327703 AMX327698:AMX327703 AWT327698:AWT327703 BGP327698:BGP327703 BQL327698:BQL327703 CAH327698:CAH327703 CKD327698:CKD327703 CTZ327698:CTZ327703 DDV327698:DDV327703 DNR327698:DNR327703 DXN327698:DXN327703 EHJ327698:EHJ327703 ERF327698:ERF327703 FBB327698:FBB327703 FKX327698:FKX327703 FUT327698:FUT327703 GEP327698:GEP327703 GOL327698:GOL327703 GYH327698:GYH327703 HID327698:HID327703 HRZ327698:HRZ327703 IBV327698:IBV327703 ILR327698:ILR327703 IVN327698:IVN327703 JFJ327698:JFJ327703 JPF327698:JPF327703 JZB327698:JZB327703 KIX327698:KIX327703 KST327698:KST327703 LCP327698:LCP327703 LML327698:LML327703 LWH327698:LWH327703 MGD327698:MGD327703 MPZ327698:MPZ327703 MZV327698:MZV327703 NJR327698:NJR327703 NTN327698:NTN327703 ODJ327698:ODJ327703 ONF327698:ONF327703 OXB327698:OXB327703 PGX327698:PGX327703 PQT327698:PQT327703 QAP327698:QAP327703 QKL327698:QKL327703 QUH327698:QUH327703 RED327698:RED327703 RNZ327698:RNZ327703 RXV327698:RXV327703 SHR327698:SHR327703 SRN327698:SRN327703 TBJ327698:TBJ327703 TLF327698:TLF327703 TVB327698:TVB327703 UEX327698:UEX327703 UOT327698:UOT327703 UYP327698:UYP327703 VIL327698:VIL327703 VSH327698:VSH327703 WCD327698:WCD327703 WLZ327698:WLZ327703 WVV327698:WVV327703 N393234:N393239 JJ393234:JJ393239 TF393234:TF393239 ADB393234:ADB393239 AMX393234:AMX393239 AWT393234:AWT393239 BGP393234:BGP393239 BQL393234:BQL393239 CAH393234:CAH393239 CKD393234:CKD393239 CTZ393234:CTZ393239 DDV393234:DDV393239 DNR393234:DNR393239 DXN393234:DXN393239 EHJ393234:EHJ393239 ERF393234:ERF393239 FBB393234:FBB393239 FKX393234:FKX393239 FUT393234:FUT393239 GEP393234:GEP393239 GOL393234:GOL393239 GYH393234:GYH393239 HID393234:HID393239 HRZ393234:HRZ393239 IBV393234:IBV393239 ILR393234:ILR393239 IVN393234:IVN393239 JFJ393234:JFJ393239 JPF393234:JPF393239 JZB393234:JZB393239 KIX393234:KIX393239 KST393234:KST393239 LCP393234:LCP393239 LML393234:LML393239 LWH393234:LWH393239 MGD393234:MGD393239 MPZ393234:MPZ393239 MZV393234:MZV393239 NJR393234:NJR393239 NTN393234:NTN393239 ODJ393234:ODJ393239 ONF393234:ONF393239 OXB393234:OXB393239 PGX393234:PGX393239 PQT393234:PQT393239 QAP393234:QAP393239 QKL393234:QKL393239 QUH393234:QUH393239 RED393234:RED393239 RNZ393234:RNZ393239 RXV393234:RXV393239 SHR393234:SHR393239 SRN393234:SRN393239 TBJ393234:TBJ393239 TLF393234:TLF393239 TVB393234:TVB393239 UEX393234:UEX393239 UOT393234:UOT393239 UYP393234:UYP393239 VIL393234:VIL393239 VSH393234:VSH393239 WCD393234:WCD393239 WLZ393234:WLZ393239 WVV393234:WVV393239 N458770:N458775 JJ458770:JJ458775 TF458770:TF458775 ADB458770:ADB458775 AMX458770:AMX458775 AWT458770:AWT458775 BGP458770:BGP458775 BQL458770:BQL458775 CAH458770:CAH458775 CKD458770:CKD458775 CTZ458770:CTZ458775 DDV458770:DDV458775 DNR458770:DNR458775 DXN458770:DXN458775 EHJ458770:EHJ458775 ERF458770:ERF458775 FBB458770:FBB458775 FKX458770:FKX458775 FUT458770:FUT458775 GEP458770:GEP458775 GOL458770:GOL458775 GYH458770:GYH458775 HID458770:HID458775 HRZ458770:HRZ458775 IBV458770:IBV458775 ILR458770:ILR458775 IVN458770:IVN458775 JFJ458770:JFJ458775 JPF458770:JPF458775 JZB458770:JZB458775 KIX458770:KIX458775 KST458770:KST458775 LCP458770:LCP458775 LML458770:LML458775 LWH458770:LWH458775 MGD458770:MGD458775 MPZ458770:MPZ458775 MZV458770:MZV458775 NJR458770:NJR458775 NTN458770:NTN458775 ODJ458770:ODJ458775 ONF458770:ONF458775 OXB458770:OXB458775 PGX458770:PGX458775 PQT458770:PQT458775 QAP458770:QAP458775 QKL458770:QKL458775 QUH458770:QUH458775 RED458770:RED458775 RNZ458770:RNZ458775 RXV458770:RXV458775 SHR458770:SHR458775 SRN458770:SRN458775 TBJ458770:TBJ458775 TLF458770:TLF458775 TVB458770:TVB458775 UEX458770:UEX458775 UOT458770:UOT458775 UYP458770:UYP458775 VIL458770:VIL458775 VSH458770:VSH458775 WCD458770:WCD458775 WLZ458770:WLZ458775 WVV458770:WVV458775 N524306:N524311 JJ524306:JJ524311 TF524306:TF524311 ADB524306:ADB524311 AMX524306:AMX524311 AWT524306:AWT524311 BGP524306:BGP524311 BQL524306:BQL524311 CAH524306:CAH524311 CKD524306:CKD524311 CTZ524306:CTZ524311 DDV524306:DDV524311 DNR524306:DNR524311 DXN524306:DXN524311 EHJ524306:EHJ524311 ERF524306:ERF524311 FBB524306:FBB524311 FKX524306:FKX524311 FUT524306:FUT524311 GEP524306:GEP524311 GOL524306:GOL524311 GYH524306:GYH524311 HID524306:HID524311 HRZ524306:HRZ524311 IBV524306:IBV524311 ILR524306:ILR524311 IVN524306:IVN524311 JFJ524306:JFJ524311 JPF524306:JPF524311 JZB524306:JZB524311 KIX524306:KIX524311 KST524306:KST524311 LCP524306:LCP524311 LML524306:LML524311 LWH524306:LWH524311 MGD524306:MGD524311 MPZ524306:MPZ524311 MZV524306:MZV524311 NJR524306:NJR524311 NTN524306:NTN524311 ODJ524306:ODJ524311 ONF524306:ONF524311 OXB524306:OXB524311 PGX524306:PGX524311 PQT524306:PQT524311 QAP524306:QAP524311 QKL524306:QKL524311 QUH524306:QUH524311 RED524306:RED524311 RNZ524306:RNZ524311 RXV524306:RXV524311 SHR524306:SHR524311 SRN524306:SRN524311 TBJ524306:TBJ524311 TLF524306:TLF524311 TVB524306:TVB524311 UEX524306:UEX524311 UOT524306:UOT524311 UYP524306:UYP524311 VIL524306:VIL524311 VSH524306:VSH524311 WCD524306:WCD524311 WLZ524306:WLZ524311 WVV524306:WVV524311 N589842:N589847 JJ589842:JJ589847 TF589842:TF589847 ADB589842:ADB589847 AMX589842:AMX589847 AWT589842:AWT589847 BGP589842:BGP589847 BQL589842:BQL589847 CAH589842:CAH589847 CKD589842:CKD589847 CTZ589842:CTZ589847 DDV589842:DDV589847 DNR589842:DNR589847 DXN589842:DXN589847 EHJ589842:EHJ589847 ERF589842:ERF589847 FBB589842:FBB589847 FKX589842:FKX589847 FUT589842:FUT589847 GEP589842:GEP589847 GOL589842:GOL589847 GYH589842:GYH589847 HID589842:HID589847 HRZ589842:HRZ589847 IBV589842:IBV589847 ILR589842:ILR589847 IVN589842:IVN589847 JFJ589842:JFJ589847 JPF589842:JPF589847 JZB589842:JZB589847 KIX589842:KIX589847 KST589842:KST589847 LCP589842:LCP589847 LML589842:LML589847 LWH589842:LWH589847 MGD589842:MGD589847 MPZ589842:MPZ589847 MZV589842:MZV589847 NJR589842:NJR589847 NTN589842:NTN589847 ODJ589842:ODJ589847 ONF589842:ONF589847 OXB589842:OXB589847 PGX589842:PGX589847 PQT589842:PQT589847 QAP589842:QAP589847 QKL589842:QKL589847 QUH589842:QUH589847 RED589842:RED589847 RNZ589842:RNZ589847 RXV589842:RXV589847 SHR589842:SHR589847 SRN589842:SRN589847 TBJ589842:TBJ589847 TLF589842:TLF589847 TVB589842:TVB589847 UEX589842:UEX589847 UOT589842:UOT589847 UYP589842:UYP589847 VIL589842:VIL589847 VSH589842:VSH589847 WCD589842:WCD589847 WLZ589842:WLZ589847 WVV589842:WVV589847 N655378:N655383 JJ655378:JJ655383 TF655378:TF655383 ADB655378:ADB655383 AMX655378:AMX655383 AWT655378:AWT655383 BGP655378:BGP655383 BQL655378:BQL655383 CAH655378:CAH655383 CKD655378:CKD655383 CTZ655378:CTZ655383 DDV655378:DDV655383 DNR655378:DNR655383 DXN655378:DXN655383 EHJ655378:EHJ655383 ERF655378:ERF655383 FBB655378:FBB655383 FKX655378:FKX655383 FUT655378:FUT655383 GEP655378:GEP655383 GOL655378:GOL655383 GYH655378:GYH655383 HID655378:HID655383 HRZ655378:HRZ655383 IBV655378:IBV655383 ILR655378:ILR655383 IVN655378:IVN655383 JFJ655378:JFJ655383 JPF655378:JPF655383 JZB655378:JZB655383 KIX655378:KIX655383 KST655378:KST655383 LCP655378:LCP655383 LML655378:LML655383 LWH655378:LWH655383 MGD655378:MGD655383 MPZ655378:MPZ655383 MZV655378:MZV655383 NJR655378:NJR655383 NTN655378:NTN655383 ODJ655378:ODJ655383 ONF655378:ONF655383 OXB655378:OXB655383 PGX655378:PGX655383 PQT655378:PQT655383 QAP655378:QAP655383 QKL655378:QKL655383 QUH655378:QUH655383 RED655378:RED655383 RNZ655378:RNZ655383 RXV655378:RXV655383 SHR655378:SHR655383 SRN655378:SRN655383 TBJ655378:TBJ655383 TLF655378:TLF655383 TVB655378:TVB655383 UEX655378:UEX655383 UOT655378:UOT655383 UYP655378:UYP655383 VIL655378:VIL655383 VSH655378:VSH655383 WCD655378:WCD655383 WLZ655378:WLZ655383 WVV655378:WVV655383 N720914:N720919 JJ720914:JJ720919 TF720914:TF720919 ADB720914:ADB720919 AMX720914:AMX720919 AWT720914:AWT720919 BGP720914:BGP720919 BQL720914:BQL720919 CAH720914:CAH720919 CKD720914:CKD720919 CTZ720914:CTZ720919 DDV720914:DDV720919 DNR720914:DNR720919 DXN720914:DXN720919 EHJ720914:EHJ720919 ERF720914:ERF720919 FBB720914:FBB720919 FKX720914:FKX720919 FUT720914:FUT720919 GEP720914:GEP720919 GOL720914:GOL720919 GYH720914:GYH720919 HID720914:HID720919 HRZ720914:HRZ720919 IBV720914:IBV720919 ILR720914:ILR720919 IVN720914:IVN720919 JFJ720914:JFJ720919 JPF720914:JPF720919 JZB720914:JZB720919 KIX720914:KIX720919 KST720914:KST720919 LCP720914:LCP720919 LML720914:LML720919 LWH720914:LWH720919 MGD720914:MGD720919 MPZ720914:MPZ720919 MZV720914:MZV720919 NJR720914:NJR720919 NTN720914:NTN720919 ODJ720914:ODJ720919 ONF720914:ONF720919 OXB720914:OXB720919 PGX720914:PGX720919 PQT720914:PQT720919 QAP720914:QAP720919 QKL720914:QKL720919 QUH720914:QUH720919 RED720914:RED720919 RNZ720914:RNZ720919 RXV720914:RXV720919 SHR720914:SHR720919 SRN720914:SRN720919 TBJ720914:TBJ720919 TLF720914:TLF720919 TVB720914:TVB720919 UEX720914:UEX720919 UOT720914:UOT720919 UYP720914:UYP720919 VIL720914:VIL720919 VSH720914:VSH720919 WCD720914:WCD720919 WLZ720914:WLZ720919 WVV720914:WVV720919 N786450:N786455 JJ786450:JJ786455 TF786450:TF786455 ADB786450:ADB786455 AMX786450:AMX786455 AWT786450:AWT786455 BGP786450:BGP786455 BQL786450:BQL786455 CAH786450:CAH786455 CKD786450:CKD786455 CTZ786450:CTZ786455 DDV786450:DDV786455 DNR786450:DNR786455 DXN786450:DXN786455 EHJ786450:EHJ786455 ERF786450:ERF786455 FBB786450:FBB786455 FKX786450:FKX786455 FUT786450:FUT786455 GEP786450:GEP786455 GOL786450:GOL786455 GYH786450:GYH786455 HID786450:HID786455 HRZ786450:HRZ786455 IBV786450:IBV786455 ILR786450:ILR786455 IVN786450:IVN786455 JFJ786450:JFJ786455 JPF786450:JPF786455 JZB786450:JZB786455 KIX786450:KIX786455 KST786450:KST786455 LCP786450:LCP786455 LML786450:LML786455 LWH786450:LWH786455 MGD786450:MGD786455 MPZ786450:MPZ786455 MZV786450:MZV786455 NJR786450:NJR786455 NTN786450:NTN786455 ODJ786450:ODJ786455 ONF786450:ONF786455 OXB786450:OXB786455 PGX786450:PGX786455 PQT786450:PQT786455 QAP786450:QAP786455 QKL786450:QKL786455 QUH786450:QUH786455 RED786450:RED786455 RNZ786450:RNZ786455 RXV786450:RXV786455 SHR786450:SHR786455 SRN786450:SRN786455 TBJ786450:TBJ786455 TLF786450:TLF786455 TVB786450:TVB786455 UEX786450:UEX786455 UOT786450:UOT786455 UYP786450:UYP786455 VIL786450:VIL786455 VSH786450:VSH786455 WCD786450:WCD786455 WLZ786450:WLZ786455 WVV786450:WVV786455 N851986:N851991 JJ851986:JJ851991 TF851986:TF851991 ADB851986:ADB851991 AMX851986:AMX851991 AWT851986:AWT851991 BGP851986:BGP851991 BQL851986:BQL851991 CAH851986:CAH851991 CKD851986:CKD851991 CTZ851986:CTZ851991 DDV851986:DDV851991 DNR851986:DNR851991 DXN851986:DXN851991 EHJ851986:EHJ851991 ERF851986:ERF851991 FBB851986:FBB851991 FKX851986:FKX851991 FUT851986:FUT851991 GEP851986:GEP851991 GOL851986:GOL851991 GYH851986:GYH851991 HID851986:HID851991 HRZ851986:HRZ851991 IBV851986:IBV851991 ILR851986:ILR851991 IVN851986:IVN851991 JFJ851986:JFJ851991 JPF851986:JPF851991 JZB851986:JZB851991 KIX851986:KIX851991 KST851986:KST851991 LCP851986:LCP851991 LML851986:LML851991 LWH851986:LWH851991 MGD851986:MGD851991 MPZ851986:MPZ851991 MZV851986:MZV851991 NJR851986:NJR851991 NTN851986:NTN851991 ODJ851986:ODJ851991 ONF851986:ONF851991 OXB851986:OXB851991 PGX851986:PGX851991 PQT851986:PQT851991 QAP851986:QAP851991 QKL851986:QKL851991 QUH851986:QUH851991 RED851986:RED851991 RNZ851986:RNZ851991 RXV851986:RXV851991 SHR851986:SHR851991 SRN851986:SRN851991 TBJ851986:TBJ851991 TLF851986:TLF851991 TVB851986:TVB851991 UEX851986:UEX851991 UOT851986:UOT851991 UYP851986:UYP851991 VIL851986:VIL851991 VSH851986:VSH851991 WCD851986:WCD851991 WLZ851986:WLZ851991 WVV851986:WVV851991 N917522:N917527 JJ917522:JJ917527 TF917522:TF917527 ADB917522:ADB917527 AMX917522:AMX917527 AWT917522:AWT917527 BGP917522:BGP917527 BQL917522:BQL917527 CAH917522:CAH917527 CKD917522:CKD917527 CTZ917522:CTZ917527 DDV917522:DDV917527 DNR917522:DNR917527 DXN917522:DXN917527 EHJ917522:EHJ917527 ERF917522:ERF917527 FBB917522:FBB917527 FKX917522:FKX917527 FUT917522:FUT917527 GEP917522:GEP917527 GOL917522:GOL917527 GYH917522:GYH917527 HID917522:HID917527 HRZ917522:HRZ917527 IBV917522:IBV917527 ILR917522:ILR917527 IVN917522:IVN917527 JFJ917522:JFJ917527 JPF917522:JPF917527 JZB917522:JZB917527 KIX917522:KIX917527 KST917522:KST917527 LCP917522:LCP917527 LML917522:LML917527 LWH917522:LWH917527 MGD917522:MGD917527 MPZ917522:MPZ917527 MZV917522:MZV917527 NJR917522:NJR917527 NTN917522:NTN917527 ODJ917522:ODJ917527 ONF917522:ONF917527 OXB917522:OXB917527 PGX917522:PGX917527 PQT917522:PQT917527 QAP917522:QAP917527 QKL917522:QKL917527 QUH917522:QUH917527 RED917522:RED917527 RNZ917522:RNZ917527 RXV917522:RXV917527 SHR917522:SHR917527 SRN917522:SRN917527 TBJ917522:TBJ917527 TLF917522:TLF917527 TVB917522:TVB917527 UEX917522:UEX917527 UOT917522:UOT917527 UYP917522:UYP917527 VIL917522:VIL917527 VSH917522:VSH917527 WCD917522:WCD917527 WLZ917522:WLZ917527 WVV917522:WVV917527 N983058:N983063 JJ983058:JJ983063 TF983058:TF983063 ADB983058:ADB983063 AMX983058:AMX983063 AWT983058:AWT983063 BGP983058:BGP983063 BQL983058:BQL983063 CAH983058:CAH983063 CKD983058:CKD983063 CTZ983058:CTZ983063 DDV983058:DDV983063 DNR983058:DNR983063 DXN983058:DXN983063 EHJ983058:EHJ983063 ERF983058:ERF983063 FBB983058:FBB983063 FKX983058:FKX983063 FUT983058:FUT983063 GEP983058:GEP983063 GOL983058:GOL983063 GYH983058:GYH983063 HID983058:HID983063 HRZ983058:HRZ983063 IBV983058:IBV983063 ILR983058:ILR983063 IVN983058:IVN983063 JFJ983058:JFJ983063 JPF983058:JPF983063 JZB983058:JZB983063 KIX983058:KIX983063 KST983058:KST983063 LCP983058:LCP983063 LML983058:LML983063 LWH983058:LWH983063 MGD983058:MGD983063 MPZ983058:MPZ983063 MZV983058:MZV983063 NJR983058:NJR983063 NTN983058:NTN983063 ODJ983058:ODJ983063 ONF983058:ONF983063 OXB983058:OXB983063 PGX983058:PGX983063 PQT983058:PQT983063 QAP983058:QAP983063 QKL983058:QKL983063 QUH983058:QUH983063 RED983058:RED983063 RNZ983058:RNZ983063 RXV983058:RXV983063 SHR983058:SHR983063 SRN983058:SRN983063 TBJ983058:TBJ983063 TLF983058:TLF983063 TVB983058:TVB983063 UEX983058:UEX983063 UOT983058:UOT983063 UYP983058:UYP983063 VIL983058:VIL983063 VSH983058:VSH983063 WCD983058:WCD983063 WLZ983058:WLZ983063 WVV983058:WVV983063" xr:uid="{C827C5DC-519D-4615-9874-04BC5C811253}">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xr:uid="{7777654B-FEE6-480B-9253-AB646996B49F}">
      <formula1>0</formula1>
    </dataValidation>
    <dataValidation type="decimal" allowBlank="1" showInputMessage="1" showErrorMessage="1" errorTitle="Valor não permitido" error="Digite um percentual entre 0% e 100%." promptTitle="Valores admissíveis:" prompt="Insira valores entre 0 e 100%." sqref="Q13:R13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Q65549:R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Q131085:R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Q196621:R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Q262157:R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Q327693:R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Q393229:R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Q458765:R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Q524301:R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Q589837:R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Q655373:R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Q720909:R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Q786445:R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Q851981:R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Q917517:R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Q983053:R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xr:uid="{42AC6126-F7FB-4712-8AD9-10B1F230F441}">
      <formula1>0</formula1>
      <formula2>1</formula2>
    </dataValidation>
    <dataValidation type="decimal" allowBlank="1" showInputMessage="1" showErrorMessage="1" errorTitle="Erro de valores" error="Digite um valor maior do que 0." sqref="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xr:uid="{12701C60-7A2A-475F-9C3D-F5C1A3C9B162}">
      <formula1>0</formula1>
      <formula2>1</formula2>
    </dataValidation>
    <dataValidation operator="greaterThanOrEqual" allowBlank="1" showInputMessage="1" showErrorMessage="1" errorTitle="Erro de valores" error="Digite um valor igual a 0% ou 2%." sqref="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xr:uid="{75FEDAC8-708B-455C-80EB-5334F734B9AF}"/>
    <dataValidation type="list" allowBlank="1" showInputMessage="1" showErrorMessage="1" sqref="I11:P11 JE11:JL11 TA11:TH11 ACW11:ADD11 AMS11:AMZ11 AWO11:AWV11 BGK11:BGR11 BQG11:BQN11 CAC11:CAJ11 CJY11:CKF11 CTU11:CUB11 DDQ11:DDX11 DNM11:DNT11 DXI11:DXP11 EHE11:EHL11 ERA11:ERH11 FAW11:FBD11 FKS11:FKZ11 FUO11:FUV11 GEK11:GER11 GOG11:GON11 GYC11:GYJ11 HHY11:HIF11 HRU11:HSB11 IBQ11:IBX11 ILM11:ILT11 IVI11:IVP11 JFE11:JFL11 JPA11:JPH11 JYW11:JZD11 KIS11:KIZ11 KSO11:KSV11 LCK11:LCR11 LMG11:LMN11 LWC11:LWJ11 MFY11:MGF11 MPU11:MQB11 MZQ11:MZX11 NJM11:NJT11 NTI11:NTP11 ODE11:ODL11 ONA11:ONH11 OWW11:OXD11 PGS11:PGZ11 PQO11:PQV11 QAK11:QAR11 QKG11:QKN11 QUC11:QUJ11 RDY11:REF11 RNU11:ROB11 RXQ11:RXX11 SHM11:SHT11 SRI11:SRP11 TBE11:TBL11 TLA11:TLH11 TUW11:TVD11 UES11:UEZ11 UOO11:UOV11 UYK11:UYR11 VIG11:VIN11 VSC11:VSJ11 WBY11:WCF11 WLU11:WMB11 WVQ11:WVX11 I65547:P65547 JE65547:JL65547 TA65547:TH65547 ACW65547:ADD65547 AMS65547:AMZ65547 AWO65547:AWV65547 BGK65547:BGR65547 BQG65547:BQN65547 CAC65547:CAJ65547 CJY65547:CKF65547 CTU65547:CUB65547 DDQ65547:DDX65547 DNM65547:DNT65547 DXI65547:DXP65547 EHE65547:EHL65547 ERA65547:ERH65547 FAW65547:FBD65547 FKS65547:FKZ65547 FUO65547:FUV65547 GEK65547:GER65547 GOG65547:GON65547 GYC65547:GYJ65547 HHY65547:HIF65547 HRU65547:HSB65547 IBQ65547:IBX65547 ILM65547:ILT65547 IVI65547:IVP65547 JFE65547:JFL65547 JPA65547:JPH65547 JYW65547:JZD65547 KIS65547:KIZ65547 KSO65547:KSV65547 LCK65547:LCR65547 LMG65547:LMN65547 LWC65547:LWJ65547 MFY65547:MGF65547 MPU65547:MQB65547 MZQ65547:MZX65547 NJM65547:NJT65547 NTI65547:NTP65547 ODE65547:ODL65547 ONA65547:ONH65547 OWW65547:OXD65547 PGS65547:PGZ65547 PQO65547:PQV65547 QAK65547:QAR65547 QKG65547:QKN65547 QUC65547:QUJ65547 RDY65547:REF65547 RNU65547:ROB65547 RXQ65547:RXX65547 SHM65547:SHT65547 SRI65547:SRP65547 TBE65547:TBL65547 TLA65547:TLH65547 TUW65547:TVD65547 UES65547:UEZ65547 UOO65547:UOV65547 UYK65547:UYR65547 VIG65547:VIN65547 VSC65547:VSJ65547 WBY65547:WCF65547 WLU65547:WMB65547 WVQ65547:WVX65547 I131083:P131083 JE131083:JL131083 TA131083:TH131083 ACW131083:ADD131083 AMS131083:AMZ131083 AWO131083:AWV131083 BGK131083:BGR131083 BQG131083:BQN131083 CAC131083:CAJ131083 CJY131083:CKF131083 CTU131083:CUB131083 DDQ131083:DDX131083 DNM131083:DNT131083 DXI131083:DXP131083 EHE131083:EHL131083 ERA131083:ERH131083 FAW131083:FBD131083 FKS131083:FKZ131083 FUO131083:FUV131083 GEK131083:GER131083 GOG131083:GON131083 GYC131083:GYJ131083 HHY131083:HIF131083 HRU131083:HSB131083 IBQ131083:IBX131083 ILM131083:ILT131083 IVI131083:IVP131083 JFE131083:JFL131083 JPA131083:JPH131083 JYW131083:JZD131083 KIS131083:KIZ131083 KSO131083:KSV131083 LCK131083:LCR131083 LMG131083:LMN131083 LWC131083:LWJ131083 MFY131083:MGF131083 MPU131083:MQB131083 MZQ131083:MZX131083 NJM131083:NJT131083 NTI131083:NTP131083 ODE131083:ODL131083 ONA131083:ONH131083 OWW131083:OXD131083 PGS131083:PGZ131083 PQO131083:PQV131083 QAK131083:QAR131083 QKG131083:QKN131083 QUC131083:QUJ131083 RDY131083:REF131083 RNU131083:ROB131083 RXQ131083:RXX131083 SHM131083:SHT131083 SRI131083:SRP131083 TBE131083:TBL131083 TLA131083:TLH131083 TUW131083:TVD131083 UES131083:UEZ131083 UOO131083:UOV131083 UYK131083:UYR131083 VIG131083:VIN131083 VSC131083:VSJ131083 WBY131083:WCF131083 WLU131083:WMB131083 WVQ131083:WVX131083 I196619:P196619 JE196619:JL196619 TA196619:TH196619 ACW196619:ADD196619 AMS196619:AMZ196619 AWO196619:AWV196619 BGK196619:BGR196619 BQG196619:BQN196619 CAC196619:CAJ196619 CJY196619:CKF196619 CTU196619:CUB196619 DDQ196619:DDX196619 DNM196619:DNT196619 DXI196619:DXP196619 EHE196619:EHL196619 ERA196619:ERH196619 FAW196619:FBD196619 FKS196619:FKZ196619 FUO196619:FUV196619 GEK196619:GER196619 GOG196619:GON196619 GYC196619:GYJ196619 HHY196619:HIF196619 HRU196619:HSB196619 IBQ196619:IBX196619 ILM196619:ILT196619 IVI196619:IVP196619 JFE196619:JFL196619 JPA196619:JPH196619 JYW196619:JZD196619 KIS196619:KIZ196619 KSO196619:KSV196619 LCK196619:LCR196619 LMG196619:LMN196619 LWC196619:LWJ196619 MFY196619:MGF196619 MPU196619:MQB196619 MZQ196619:MZX196619 NJM196619:NJT196619 NTI196619:NTP196619 ODE196619:ODL196619 ONA196619:ONH196619 OWW196619:OXD196619 PGS196619:PGZ196619 PQO196619:PQV196619 QAK196619:QAR196619 QKG196619:QKN196619 QUC196619:QUJ196619 RDY196619:REF196619 RNU196619:ROB196619 RXQ196619:RXX196619 SHM196619:SHT196619 SRI196619:SRP196619 TBE196619:TBL196619 TLA196619:TLH196619 TUW196619:TVD196619 UES196619:UEZ196619 UOO196619:UOV196619 UYK196619:UYR196619 VIG196619:VIN196619 VSC196619:VSJ196619 WBY196619:WCF196619 WLU196619:WMB196619 WVQ196619:WVX196619 I262155:P262155 JE262155:JL262155 TA262155:TH262155 ACW262155:ADD262155 AMS262155:AMZ262155 AWO262155:AWV262155 BGK262155:BGR262155 BQG262155:BQN262155 CAC262155:CAJ262155 CJY262155:CKF262155 CTU262155:CUB262155 DDQ262155:DDX262155 DNM262155:DNT262155 DXI262155:DXP262155 EHE262155:EHL262155 ERA262155:ERH262155 FAW262155:FBD262155 FKS262155:FKZ262155 FUO262155:FUV262155 GEK262155:GER262155 GOG262155:GON262155 GYC262155:GYJ262155 HHY262155:HIF262155 HRU262155:HSB262155 IBQ262155:IBX262155 ILM262155:ILT262155 IVI262155:IVP262155 JFE262155:JFL262155 JPA262155:JPH262155 JYW262155:JZD262155 KIS262155:KIZ262155 KSO262155:KSV262155 LCK262155:LCR262155 LMG262155:LMN262155 LWC262155:LWJ262155 MFY262155:MGF262155 MPU262155:MQB262155 MZQ262155:MZX262155 NJM262155:NJT262155 NTI262155:NTP262155 ODE262155:ODL262155 ONA262155:ONH262155 OWW262155:OXD262155 PGS262155:PGZ262155 PQO262155:PQV262155 QAK262155:QAR262155 QKG262155:QKN262155 QUC262155:QUJ262155 RDY262155:REF262155 RNU262155:ROB262155 RXQ262155:RXX262155 SHM262155:SHT262155 SRI262155:SRP262155 TBE262155:TBL262155 TLA262155:TLH262155 TUW262155:TVD262155 UES262155:UEZ262155 UOO262155:UOV262155 UYK262155:UYR262155 VIG262155:VIN262155 VSC262155:VSJ262155 WBY262155:WCF262155 WLU262155:WMB262155 WVQ262155:WVX262155 I327691:P327691 JE327691:JL327691 TA327691:TH327691 ACW327691:ADD327691 AMS327691:AMZ327691 AWO327691:AWV327691 BGK327691:BGR327691 BQG327691:BQN327691 CAC327691:CAJ327691 CJY327691:CKF327691 CTU327691:CUB327691 DDQ327691:DDX327691 DNM327691:DNT327691 DXI327691:DXP327691 EHE327691:EHL327691 ERA327691:ERH327691 FAW327691:FBD327691 FKS327691:FKZ327691 FUO327691:FUV327691 GEK327691:GER327691 GOG327691:GON327691 GYC327691:GYJ327691 HHY327691:HIF327691 HRU327691:HSB327691 IBQ327691:IBX327691 ILM327691:ILT327691 IVI327691:IVP327691 JFE327691:JFL327691 JPA327691:JPH327691 JYW327691:JZD327691 KIS327691:KIZ327691 KSO327691:KSV327691 LCK327691:LCR327691 LMG327691:LMN327691 LWC327691:LWJ327691 MFY327691:MGF327691 MPU327691:MQB327691 MZQ327691:MZX327691 NJM327691:NJT327691 NTI327691:NTP327691 ODE327691:ODL327691 ONA327691:ONH327691 OWW327691:OXD327691 PGS327691:PGZ327691 PQO327691:PQV327691 QAK327691:QAR327691 QKG327691:QKN327691 QUC327691:QUJ327691 RDY327691:REF327691 RNU327691:ROB327691 RXQ327691:RXX327691 SHM327691:SHT327691 SRI327691:SRP327691 TBE327691:TBL327691 TLA327691:TLH327691 TUW327691:TVD327691 UES327691:UEZ327691 UOO327691:UOV327691 UYK327691:UYR327691 VIG327691:VIN327691 VSC327691:VSJ327691 WBY327691:WCF327691 WLU327691:WMB327691 WVQ327691:WVX327691 I393227:P393227 JE393227:JL393227 TA393227:TH393227 ACW393227:ADD393227 AMS393227:AMZ393227 AWO393227:AWV393227 BGK393227:BGR393227 BQG393227:BQN393227 CAC393227:CAJ393227 CJY393227:CKF393227 CTU393227:CUB393227 DDQ393227:DDX393227 DNM393227:DNT393227 DXI393227:DXP393227 EHE393227:EHL393227 ERA393227:ERH393227 FAW393227:FBD393227 FKS393227:FKZ393227 FUO393227:FUV393227 GEK393227:GER393227 GOG393227:GON393227 GYC393227:GYJ393227 HHY393227:HIF393227 HRU393227:HSB393227 IBQ393227:IBX393227 ILM393227:ILT393227 IVI393227:IVP393227 JFE393227:JFL393227 JPA393227:JPH393227 JYW393227:JZD393227 KIS393227:KIZ393227 KSO393227:KSV393227 LCK393227:LCR393227 LMG393227:LMN393227 LWC393227:LWJ393227 MFY393227:MGF393227 MPU393227:MQB393227 MZQ393227:MZX393227 NJM393227:NJT393227 NTI393227:NTP393227 ODE393227:ODL393227 ONA393227:ONH393227 OWW393227:OXD393227 PGS393227:PGZ393227 PQO393227:PQV393227 QAK393227:QAR393227 QKG393227:QKN393227 QUC393227:QUJ393227 RDY393227:REF393227 RNU393227:ROB393227 RXQ393227:RXX393227 SHM393227:SHT393227 SRI393227:SRP393227 TBE393227:TBL393227 TLA393227:TLH393227 TUW393227:TVD393227 UES393227:UEZ393227 UOO393227:UOV393227 UYK393227:UYR393227 VIG393227:VIN393227 VSC393227:VSJ393227 WBY393227:WCF393227 WLU393227:WMB393227 WVQ393227:WVX393227 I458763:P458763 JE458763:JL458763 TA458763:TH458763 ACW458763:ADD458763 AMS458763:AMZ458763 AWO458763:AWV458763 BGK458763:BGR458763 BQG458763:BQN458763 CAC458763:CAJ458763 CJY458763:CKF458763 CTU458763:CUB458763 DDQ458763:DDX458763 DNM458763:DNT458763 DXI458763:DXP458763 EHE458763:EHL458763 ERA458763:ERH458763 FAW458763:FBD458763 FKS458763:FKZ458763 FUO458763:FUV458763 GEK458763:GER458763 GOG458763:GON458763 GYC458763:GYJ458763 HHY458763:HIF458763 HRU458763:HSB458763 IBQ458763:IBX458763 ILM458763:ILT458763 IVI458763:IVP458763 JFE458763:JFL458763 JPA458763:JPH458763 JYW458763:JZD458763 KIS458763:KIZ458763 KSO458763:KSV458763 LCK458763:LCR458763 LMG458763:LMN458763 LWC458763:LWJ458763 MFY458763:MGF458763 MPU458763:MQB458763 MZQ458763:MZX458763 NJM458763:NJT458763 NTI458763:NTP458763 ODE458763:ODL458763 ONA458763:ONH458763 OWW458763:OXD458763 PGS458763:PGZ458763 PQO458763:PQV458763 QAK458763:QAR458763 QKG458763:QKN458763 QUC458763:QUJ458763 RDY458763:REF458763 RNU458763:ROB458763 RXQ458763:RXX458763 SHM458763:SHT458763 SRI458763:SRP458763 TBE458763:TBL458763 TLA458763:TLH458763 TUW458763:TVD458763 UES458763:UEZ458763 UOO458763:UOV458763 UYK458763:UYR458763 VIG458763:VIN458763 VSC458763:VSJ458763 WBY458763:WCF458763 WLU458763:WMB458763 WVQ458763:WVX458763 I524299:P524299 JE524299:JL524299 TA524299:TH524299 ACW524299:ADD524299 AMS524299:AMZ524299 AWO524299:AWV524299 BGK524299:BGR524299 BQG524299:BQN524299 CAC524299:CAJ524299 CJY524299:CKF524299 CTU524299:CUB524299 DDQ524299:DDX524299 DNM524299:DNT524299 DXI524299:DXP524299 EHE524299:EHL524299 ERA524299:ERH524299 FAW524299:FBD524299 FKS524299:FKZ524299 FUO524299:FUV524299 GEK524299:GER524299 GOG524299:GON524299 GYC524299:GYJ524299 HHY524299:HIF524299 HRU524299:HSB524299 IBQ524299:IBX524299 ILM524299:ILT524299 IVI524299:IVP524299 JFE524299:JFL524299 JPA524299:JPH524299 JYW524299:JZD524299 KIS524299:KIZ524299 KSO524299:KSV524299 LCK524299:LCR524299 LMG524299:LMN524299 LWC524299:LWJ524299 MFY524299:MGF524299 MPU524299:MQB524299 MZQ524299:MZX524299 NJM524299:NJT524299 NTI524299:NTP524299 ODE524299:ODL524299 ONA524299:ONH524299 OWW524299:OXD524299 PGS524299:PGZ524299 PQO524299:PQV524299 QAK524299:QAR524299 QKG524299:QKN524299 QUC524299:QUJ524299 RDY524299:REF524299 RNU524299:ROB524299 RXQ524299:RXX524299 SHM524299:SHT524299 SRI524299:SRP524299 TBE524299:TBL524299 TLA524299:TLH524299 TUW524299:TVD524299 UES524299:UEZ524299 UOO524299:UOV524299 UYK524299:UYR524299 VIG524299:VIN524299 VSC524299:VSJ524299 WBY524299:WCF524299 WLU524299:WMB524299 WVQ524299:WVX524299 I589835:P589835 JE589835:JL589835 TA589835:TH589835 ACW589835:ADD589835 AMS589835:AMZ589835 AWO589835:AWV589835 BGK589835:BGR589835 BQG589835:BQN589835 CAC589835:CAJ589835 CJY589835:CKF589835 CTU589835:CUB589835 DDQ589835:DDX589835 DNM589835:DNT589835 DXI589835:DXP589835 EHE589835:EHL589835 ERA589835:ERH589835 FAW589835:FBD589835 FKS589835:FKZ589835 FUO589835:FUV589835 GEK589835:GER589835 GOG589835:GON589835 GYC589835:GYJ589835 HHY589835:HIF589835 HRU589835:HSB589835 IBQ589835:IBX589835 ILM589835:ILT589835 IVI589835:IVP589835 JFE589835:JFL589835 JPA589835:JPH589835 JYW589835:JZD589835 KIS589835:KIZ589835 KSO589835:KSV589835 LCK589835:LCR589835 LMG589835:LMN589835 LWC589835:LWJ589835 MFY589835:MGF589835 MPU589835:MQB589835 MZQ589835:MZX589835 NJM589835:NJT589835 NTI589835:NTP589835 ODE589835:ODL589835 ONA589835:ONH589835 OWW589835:OXD589835 PGS589835:PGZ589835 PQO589835:PQV589835 QAK589835:QAR589835 QKG589835:QKN589835 QUC589835:QUJ589835 RDY589835:REF589835 RNU589835:ROB589835 RXQ589835:RXX589835 SHM589835:SHT589835 SRI589835:SRP589835 TBE589835:TBL589835 TLA589835:TLH589835 TUW589835:TVD589835 UES589835:UEZ589835 UOO589835:UOV589835 UYK589835:UYR589835 VIG589835:VIN589835 VSC589835:VSJ589835 WBY589835:WCF589835 WLU589835:WMB589835 WVQ589835:WVX589835 I655371:P655371 JE655371:JL655371 TA655371:TH655371 ACW655371:ADD655371 AMS655371:AMZ655371 AWO655371:AWV655371 BGK655371:BGR655371 BQG655371:BQN655371 CAC655371:CAJ655371 CJY655371:CKF655371 CTU655371:CUB655371 DDQ655371:DDX655371 DNM655371:DNT655371 DXI655371:DXP655371 EHE655371:EHL655371 ERA655371:ERH655371 FAW655371:FBD655371 FKS655371:FKZ655371 FUO655371:FUV655371 GEK655371:GER655371 GOG655371:GON655371 GYC655371:GYJ655371 HHY655371:HIF655371 HRU655371:HSB655371 IBQ655371:IBX655371 ILM655371:ILT655371 IVI655371:IVP655371 JFE655371:JFL655371 JPA655371:JPH655371 JYW655371:JZD655371 KIS655371:KIZ655371 KSO655371:KSV655371 LCK655371:LCR655371 LMG655371:LMN655371 LWC655371:LWJ655371 MFY655371:MGF655371 MPU655371:MQB655371 MZQ655371:MZX655371 NJM655371:NJT655371 NTI655371:NTP655371 ODE655371:ODL655371 ONA655371:ONH655371 OWW655371:OXD655371 PGS655371:PGZ655371 PQO655371:PQV655371 QAK655371:QAR655371 QKG655371:QKN655371 QUC655371:QUJ655371 RDY655371:REF655371 RNU655371:ROB655371 RXQ655371:RXX655371 SHM655371:SHT655371 SRI655371:SRP655371 TBE655371:TBL655371 TLA655371:TLH655371 TUW655371:TVD655371 UES655371:UEZ655371 UOO655371:UOV655371 UYK655371:UYR655371 VIG655371:VIN655371 VSC655371:VSJ655371 WBY655371:WCF655371 WLU655371:WMB655371 WVQ655371:WVX655371 I720907:P720907 JE720907:JL720907 TA720907:TH720907 ACW720907:ADD720907 AMS720907:AMZ720907 AWO720907:AWV720907 BGK720907:BGR720907 BQG720907:BQN720907 CAC720907:CAJ720907 CJY720907:CKF720907 CTU720907:CUB720907 DDQ720907:DDX720907 DNM720907:DNT720907 DXI720907:DXP720907 EHE720907:EHL720907 ERA720907:ERH720907 FAW720907:FBD720907 FKS720907:FKZ720907 FUO720907:FUV720907 GEK720907:GER720907 GOG720907:GON720907 GYC720907:GYJ720907 HHY720907:HIF720907 HRU720907:HSB720907 IBQ720907:IBX720907 ILM720907:ILT720907 IVI720907:IVP720907 JFE720907:JFL720907 JPA720907:JPH720907 JYW720907:JZD720907 KIS720907:KIZ720907 KSO720907:KSV720907 LCK720907:LCR720907 LMG720907:LMN720907 LWC720907:LWJ720907 MFY720907:MGF720907 MPU720907:MQB720907 MZQ720907:MZX720907 NJM720907:NJT720907 NTI720907:NTP720907 ODE720907:ODL720907 ONA720907:ONH720907 OWW720907:OXD720907 PGS720907:PGZ720907 PQO720907:PQV720907 QAK720907:QAR720907 QKG720907:QKN720907 QUC720907:QUJ720907 RDY720907:REF720907 RNU720907:ROB720907 RXQ720907:RXX720907 SHM720907:SHT720907 SRI720907:SRP720907 TBE720907:TBL720907 TLA720907:TLH720907 TUW720907:TVD720907 UES720907:UEZ720907 UOO720907:UOV720907 UYK720907:UYR720907 VIG720907:VIN720907 VSC720907:VSJ720907 WBY720907:WCF720907 WLU720907:WMB720907 WVQ720907:WVX720907 I786443:P786443 JE786443:JL786443 TA786443:TH786443 ACW786443:ADD786443 AMS786443:AMZ786443 AWO786443:AWV786443 BGK786443:BGR786443 BQG786443:BQN786443 CAC786443:CAJ786443 CJY786443:CKF786443 CTU786443:CUB786443 DDQ786443:DDX786443 DNM786443:DNT786443 DXI786443:DXP786443 EHE786443:EHL786443 ERA786443:ERH786443 FAW786443:FBD786443 FKS786443:FKZ786443 FUO786443:FUV786443 GEK786443:GER786443 GOG786443:GON786443 GYC786443:GYJ786443 HHY786443:HIF786443 HRU786443:HSB786443 IBQ786443:IBX786443 ILM786443:ILT786443 IVI786443:IVP786443 JFE786443:JFL786443 JPA786443:JPH786443 JYW786443:JZD786443 KIS786443:KIZ786443 KSO786443:KSV786443 LCK786443:LCR786443 LMG786443:LMN786443 LWC786443:LWJ786443 MFY786443:MGF786443 MPU786443:MQB786443 MZQ786443:MZX786443 NJM786443:NJT786443 NTI786443:NTP786443 ODE786443:ODL786443 ONA786443:ONH786443 OWW786443:OXD786443 PGS786443:PGZ786443 PQO786443:PQV786443 QAK786443:QAR786443 QKG786443:QKN786443 QUC786443:QUJ786443 RDY786443:REF786443 RNU786443:ROB786443 RXQ786443:RXX786443 SHM786443:SHT786443 SRI786443:SRP786443 TBE786443:TBL786443 TLA786443:TLH786443 TUW786443:TVD786443 UES786443:UEZ786443 UOO786443:UOV786443 UYK786443:UYR786443 VIG786443:VIN786443 VSC786443:VSJ786443 WBY786443:WCF786443 WLU786443:WMB786443 WVQ786443:WVX786443 I851979:P851979 JE851979:JL851979 TA851979:TH851979 ACW851979:ADD851979 AMS851979:AMZ851979 AWO851979:AWV851979 BGK851979:BGR851979 BQG851979:BQN851979 CAC851979:CAJ851979 CJY851979:CKF851979 CTU851979:CUB851979 DDQ851979:DDX851979 DNM851979:DNT851979 DXI851979:DXP851979 EHE851979:EHL851979 ERA851979:ERH851979 FAW851979:FBD851979 FKS851979:FKZ851979 FUO851979:FUV851979 GEK851979:GER851979 GOG851979:GON851979 GYC851979:GYJ851979 HHY851979:HIF851979 HRU851979:HSB851979 IBQ851979:IBX851979 ILM851979:ILT851979 IVI851979:IVP851979 JFE851979:JFL851979 JPA851979:JPH851979 JYW851979:JZD851979 KIS851979:KIZ851979 KSO851979:KSV851979 LCK851979:LCR851979 LMG851979:LMN851979 LWC851979:LWJ851979 MFY851979:MGF851979 MPU851979:MQB851979 MZQ851979:MZX851979 NJM851979:NJT851979 NTI851979:NTP851979 ODE851979:ODL851979 ONA851979:ONH851979 OWW851979:OXD851979 PGS851979:PGZ851979 PQO851979:PQV851979 QAK851979:QAR851979 QKG851979:QKN851979 QUC851979:QUJ851979 RDY851979:REF851979 RNU851979:ROB851979 RXQ851979:RXX851979 SHM851979:SHT851979 SRI851979:SRP851979 TBE851979:TBL851979 TLA851979:TLH851979 TUW851979:TVD851979 UES851979:UEZ851979 UOO851979:UOV851979 UYK851979:UYR851979 VIG851979:VIN851979 VSC851979:VSJ851979 WBY851979:WCF851979 WLU851979:WMB851979 WVQ851979:WVX851979 I917515:P917515 JE917515:JL917515 TA917515:TH917515 ACW917515:ADD917515 AMS917515:AMZ917515 AWO917515:AWV917515 BGK917515:BGR917515 BQG917515:BQN917515 CAC917515:CAJ917515 CJY917515:CKF917515 CTU917515:CUB917515 DDQ917515:DDX917515 DNM917515:DNT917515 DXI917515:DXP917515 EHE917515:EHL917515 ERA917515:ERH917515 FAW917515:FBD917515 FKS917515:FKZ917515 FUO917515:FUV917515 GEK917515:GER917515 GOG917515:GON917515 GYC917515:GYJ917515 HHY917515:HIF917515 HRU917515:HSB917515 IBQ917515:IBX917515 ILM917515:ILT917515 IVI917515:IVP917515 JFE917515:JFL917515 JPA917515:JPH917515 JYW917515:JZD917515 KIS917515:KIZ917515 KSO917515:KSV917515 LCK917515:LCR917515 LMG917515:LMN917515 LWC917515:LWJ917515 MFY917515:MGF917515 MPU917515:MQB917515 MZQ917515:MZX917515 NJM917515:NJT917515 NTI917515:NTP917515 ODE917515:ODL917515 ONA917515:ONH917515 OWW917515:OXD917515 PGS917515:PGZ917515 PQO917515:PQV917515 QAK917515:QAR917515 QKG917515:QKN917515 QUC917515:QUJ917515 RDY917515:REF917515 RNU917515:ROB917515 RXQ917515:RXX917515 SHM917515:SHT917515 SRI917515:SRP917515 TBE917515:TBL917515 TLA917515:TLH917515 TUW917515:TVD917515 UES917515:UEZ917515 UOO917515:UOV917515 UYK917515:UYR917515 VIG917515:VIN917515 VSC917515:VSJ917515 WBY917515:WCF917515 WLU917515:WMB917515 WVQ917515:WVX917515 I983051:P983051 JE983051:JL983051 TA983051:TH983051 ACW983051:ADD983051 AMS983051:AMZ983051 AWO983051:AWV983051 BGK983051:BGR983051 BQG983051:BQN983051 CAC983051:CAJ983051 CJY983051:CKF983051 CTU983051:CUB983051 DDQ983051:DDX983051 DNM983051:DNT983051 DXI983051:DXP983051 EHE983051:EHL983051 ERA983051:ERH983051 FAW983051:FBD983051 FKS983051:FKZ983051 FUO983051:FUV983051 GEK983051:GER983051 GOG983051:GON983051 GYC983051:GYJ983051 HHY983051:HIF983051 HRU983051:HSB983051 IBQ983051:IBX983051 ILM983051:ILT983051 IVI983051:IVP983051 JFE983051:JFL983051 JPA983051:JPH983051 JYW983051:JZD983051 KIS983051:KIZ983051 KSO983051:KSV983051 LCK983051:LCR983051 LMG983051:LMN983051 LWC983051:LWJ983051 MFY983051:MGF983051 MPU983051:MQB983051 MZQ983051:MZX983051 NJM983051:NJT983051 NTI983051:NTP983051 ODE983051:ODL983051 ONA983051:ONH983051 OWW983051:OXD983051 PGS983051:PGZ983051 PQO983051:PQV983051 QAK983051:QAR983051 QKG983051:QKN983051 QUC983051:QUJ983051 RDY983051:REF983051 RNU983051:ROB983051 RXQ983051:RXX983051 SHM983051:SHT983051 SRI983051:SRP983051 TBE983051:TBL983051 TLA983051:TLH983051 TUW983051:TVD983051 UES983051:UEZ983051 UOO983051:UOV983051 UYK983051:UYR983051 VIG983051:VIN983051 VSC983051:VSJ983051 WBY983051:WCF983051 WLU983051:WMB983051 WVQ983051:WVX983051" xr:uid="{C7EEA3F4-EF65-4591-A17E-AE1AD616C19C}">
      <formula1>$A$52:$A$59</formula1>
    </dataValidation>
  </dataValidations>
  <printOptions horizontalCentered="1"/>
  <pageMargins left="0.78740157480314965" right="0.78740157480314965" top="1.7716535433070868" bottom="0.78740157480314965" header="0.59055118110236227" footer="0.39370078740157483"/>
  <pageSetup paperSize="9" scale="78" orientation="portrait" verticalDpi="597" r:id="rId1"/>
  <headerFooter alignWithMargins="0">
    <oddHeader>&amp;C&amp;G</oddHeader>
  </headerFooter>
  <drawing r:id="rId2"/>
  <legacyDrawing r:id="rId3"/>
  <legacyDrawingHF r:id="rId4"/>
  <oleObjects>
    <mc:AlternateContent xmlns:mc="http://schemas.openxmlformats.org/markup-compatibility/2006">
      <mc:Choice Requires="x14">
        <oleObject shapeId="3073" r:id="rId5">
          <objectPr defaultSize="0" autoPict="0" r:id="rId6">
            <anchor moveWithCells="1">
              <from>
                <xdr:col>8</xdr:col>
                <xdr:colOff>28575</xdr:colOff>
                <xdr:row>0</xdr:row>
                <xdr:rowOff>19050</xdr:rowOff>
              </from>
              <to>
                <xdr:col>10</xdr:col>
                <xdr:colOff>390525</xdr:colOff>
                <xdr:row>2</xdr:row>
                <xdr:rowOff>47625</xdr:rowOff>
              </to>
            </anchor>
          </objectPr>
        </oleObject>
      </mc:Choice>
      <mc:Fallback>
        <oleObject shapeId="3073"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080EF-34DC-462D-9291-BCE89C4278D6}">
  <sheetPr>
    <tabColor rgb="FFFFFF00"/>
    <pageSetUpPr fitToPage="1"/>
  </sheetPr>
  <dimension ref="A1:AE60"/>
  <sheetViews>
    <sheetView showGridLines="0" view="pageBreakPreview" topLeftCell="I1" zoomScaleNormal="100" zoomScaleSheetLayoutView="100" workbookViewId="0">
      <selection activeCell="I8" sqref="I8:R8"/>
    </sheetView>
  </sheetViews>
  <sheetFormatPr defaultColWidth="0" defaultRowHeight="0" customHeight="1" zeroHeight="1"/>
  <cols>
    <col min="1" max="1" width="30.28515625" style="88" hidden="1" customWidth="1"/>
    <col min="2" max="3" width="9.140625" style="88" hidden="1" customWidth="1"/>
    <col min="4" max="4" width="23.5703125" style="88" hidden="1" customWidth="1"/>
    <col min="5" max="8" width="9.140625" style="88" hidden="1" customWidth="1"/>
    <col min="9" max="14" width="10.7109375" style="88" customWidth="1"/>
    <col min="15" max="15" width="12.85546875" style="88" customWidth="1"/>
    <col min="16" max="18" width="10.7109375" style="88" customWidth="1"/>
    <col min="19" max="19" width="3.7109375" style="88" customWidth="1"/>
    <col min="20" max="20" width="29.5703125" style="88" hidden="1" customWidth="1"/>
    <col min="21" max="21" width="13.7109375" style="88" hidden="1" customWidth="1"/>
    <col min="22" max="16384" width="9.140625" style="88" hidden="1"/>
  </cols>
  <sheetData>
    <row r="1" spans="1:29" ht="15" customHeight="1">
      <c r="E1" s="89" t="s">
        <v>208</v>
      </c>
      <c r="F1" s="89" t="s">
        <v>209</v>
      </c>
      <c r="G1" s="89" t="s">
        <v>210</v>
      </c>
      <c r="N1" s="90"/>
    </row>
    <row r="2" spans="1:29" ht="12.75">
      <c r="A2" s="88" t="s">
        <v>211</v>
      </c>
      <c r="B2" s="91" t="s">
        <v>212</v>
      </c>
      <c r="C2" s="88" t="str">
        <f t="shared" ref="C2:C15" si="0">CONCATENATE(A2,"-",B2)</f>
        <v>Construção e Reforma de Edifícios-AC</v>
      </c>
      <c r="E2" s="92">
        <v>0.03</v>
      </c>
      <c r="F2" s="92">
        <v>0.04</v>
      </c>
      <c r="G2" s="92">
        <v>5.5E-2</v>
      </c>
      <c r="U2" s="88" t="s">
        <v>213</v>
      </c>
    </row>
    <row r="3" spans="1:29" ht="12.75">
      <c r="A3" s="88" t="str">
        <f>A2</f>
        <v>Construção e Reforma de Edifícios</v>
      </c>
      <c r="B3" s="91" t="s">
        <v>214</v>
      </c>
      <c r="C3" s="88" t="str">
        <f t="shared" si="0"/>
        <v>Construção e Reforma de Edifícios-SG</v>
      </c>
      <c r="E3" s="92">
        <v>8.0000000000000002E-3</v>
      </c>
      <c r="F3" s="92">
        <v>8.0000000000000002E-3</v>
      </c>
      <c r="G3" s="92">
        <v>0.01</v>
      </c>
      <c r="U3" s="88" t="s">
        <v>215</v>
      </c>
    </row>
    <row r="4" spans="1:29" ht="12.75">
      <c r="A4" s="88" t="str">
        <f>A3</f>
        <v>Construção e Reforma de Edifícios</v>
      </c>
      <c r="B4" s="91" t="s">
        <v>216</v>
      </c>
      <c r="C4" s="88" t="str">
        <f t="shared" si="0"/>
        <v>Construção e Reforma de Edifícios-R</v>
      </c>
      <c r="E4" s="92">
        <v>9.7000000000000003E-3</v>
      </c>
      <c r="F4" s="92">
        <v>1.2699999999999999E-2</v>
      </c>
      <c r="G4" s="92">
        <v>1.2699999999999999E-2</v>
      </c>
      <c r="I4" s="307" t="s">
        <v>217</v>
      </c>
      <c r="J4" s="309"/>
      <c r="K4" s="307" t="s">
        <v>218</v>
      </c>
      <c r="L4" s="308"/>
      <c r="M4" s="308"/>
      <c r="N4" s="308"/>
      <c r="O4" s="308"/>
      <c r="P4" s="308"/>
      <c r="Q4" s="308"/>
      <c r="R4" s="309"/>
    </row>
    <row r="5" spans="1:29" ht="12.75" customHeight="1">
      <c r="A5" s="88" t="str">
        <f>A4</f>
        <v>Construção e Reforma de Edifícios</v>
      </c>
      <c r="B5" s="91" t="s">
        <v>219</v>
      </c>
      <c r="C5" s="88" t="str">
        <f t="shared" si="0"/>
        <v>Construção e Reforma de Edifícios-DF</v>
      </c>
      <c r="E5" s="92">
        <v>5.8999999999999999E-3</v>
      </c>
      <c r="F5" s="92">
        <v>1.23E-2</v>
      </c>
      <c r="G5" s="92">
        <v>1.3899999999999999E-2</v>
      </c>
      <c r="I5" s="316" t="s">
        <v>220</v>
      </c>
      <c r="J5" s="317"/>
      <c r="K5" s="318" t="s">
        <v>221</v>
      </c>
      <c r="L5" s="319"/>
      <c r="M5" s="319"/>
      <c r="N5" s="319"/>
      <c r="O5" s="319"/>
      <c r="P5" s="319"/>
      <c r="Q5" s="319"/>
      <c r="R5" s="317"/>
      <c r="S5" s="93"/>
    </row>
    <row r="6" spans="1:29" ht="6" customHeight="1">
      <c r="A6" s="88" t="str">
        <f>A5</f>
        <v>Construção e Reforma de Edifícios</v>
      </c>
      <c r="B6" s="91" t="s">
        <v>222</v>
      </c>
      <c r="C6" s="88" t="str">
        <f t="shared" si="0"/>
        <v>Construção e Reforma de Edifícios-L</v>
      </c>
      <c r="E6" s="92">
        <v>6.1600000000000002E-2</v>
      </c>
      <c r="F6" s="92">
        <v>7.3999999999999996E-2</v>
      </c>
      <c r="G6" s="92">
        <v>8.9599999999999999E-2</v>
      </c>
      <c r="I6" s="94"/>
      <c r="J6" s="94"/>
      <c r="K6" s="94"/>
      <c r="L6" s="94"/>
      <c r="M6" s="94"/>
      <c r="N6" s="94"/>
      <c r="O6" s="94"/>
      <c r="P6" s="94"/>
      <c r="Q6" s="94"/>
      <c r="R6" s="94"/>
    </row>
    <row r="7" spans="1:29" ht="13.5" customHeight="1">
      <c r="A7" s="88" t="str">
        <f>A6</f>
        <v>Construção e Reforma de Edifícios</v>
      </c>
      <c r="B7" s="95" t="s">
        <v>223</v>
      </c>
      <c r="C7" s="88" t="str">
        <f t="shared" si="0"/>
        <v>Construção e Reforma de Edifícios-BDI PAD</v>
      </c>
      <c r="E7" s="92">
        <v>0.2034</v>
      </c>
      <c r="F7" s="92">
        <v>0.22120000000000001</v>
      </c>
      <c r="G7" s="92">
        <v>0.25</v>
      </c>
      <c r="I7" s="307" t="s">
        <v>224</v>
      </c>
      <c r="J7" s="308"/>
      <c r="K7" s="308"/>
      <c r="L7" s="308"/>
      <c r="M7" s="308"/>
      <c r="N7" s="308"/>
      <c r="O7" s="308"/>
      <c r="P7" s="308"/>
      <c r="Q7" s="308"/>
      <c r="R7" s="309"/>
    </row>
    <row r="8" spans="1:29" ht="24.75" customHeight="1">
      <c r="A8" s="88" t="s">
        <v>225</v>
      </c>
      <c r="B8" s="91" t="s">
        <v>212</v>
      </c>
      <c r="C8" s="88" t="str">
        <f t="shared" si="0"/>
        <v>Construção de Praças Urbanas, Rodovias, Ferrovias e recapeamento e pavimentação de vias urbanas-AC</v>
      </c>
      <c r="E8" s="92">
        <v>3.7999999999999999E-2</v>
      </c>
      <c r="F8" s="92">
        <v>4.0099999999999997E-2</v>
      </c>
      <c r="G8" s="92">
        <v>4.6699999999999998E-2</v>
      </c>
      <c r="I8" s="315" t="s">
        <v>1776</v>
      </c>
      <c r="J8" s="315"/>
      <c r="K8" s="315"/>
      <c r="L8" s="315"/>
      <c r="M8" s="315"/>
      <c r="N8" s="315"/>
      <c r="O8" s="315"/>
      <c r="P8" s="315"/>
      <c r="Q8" s="315"/>
      <c r="R8" s="315"/>
    </row>
    <row r="9" spans="1:29" ht="6" customHeight="1">
      <c r="A9" s="88" t="s">
        <v>225</v>
      </c>
      <c r="B9" s="91" t="s">
        <v>214</v>
      </c>
      <c r="C9" s="88" t="str">
        <f t="shared" si="0"/>
        <v>Construção de Praças Urbanas, Rodovias, Ferrovias e recapeamento e pavimentação de vias urbanas-SG</v>
      </c>
      <c r="E9" s="92">
        <v>3.2000000000000002E-3</v>
      </c>
      <c r="F9" s="92">
        <v>4.0000000000000001E-3</v>
      </c>
      <c r="G9" s="92">
        <v>7.4000000000000003E-3</v>
      </c>
      <c r="I9" s="94"/>
      <c r="J9" s="94"/>
      <c r="K9" s="94"/>
      <c r="L9" s="94"/>
      <c r="M9" s="94"/>
      <c r="N9" s="94"/>
      <c r="O9" s="94"/>
      <c r="P9" s="94"/>
      <c r="Q9" s="94"/>
      <c r="R9" s="94"/>
    </row>
    <row r="10" spans="1:29" ht="12.75">
      <c r="A10" s="88" t="s">
        <v>225</v>
      </c>
      <c r="B10" s="91" t="s">
        <v>216</v>
      </c>
      <c r="C10" s="88" t="str">
        <f t="shared" si="0"/>
        <v>Construção de Praças Urbanas, Rodovias, Ferrovias e recapeamento e pavimentação de vias urbanas-R</v>
      </c>
      <c r="E10" s="92">
        <v>5.0000000000000001E-3</v>
      </c>
      <c r="F10" s="92">
        <v>5.5999999999999999E-3</v>
      </c>
      <c r="G10" s="92">
        <v>9.7000000000000003E-3</v>
      </c>
      <c r="I10" s="307" t="s">
        <v>226</v>
      </c>
      <c r="J10" s="308"/>
      <c r="K10" s="308"/>
      <c r="L10" s="308"/>
      <c r="M10" s="308"/>
      <c r="N10" s="308"/>
      <c r="O10" s="308"/>
      <c r="P10" s="308"/>
      <c r="Q10" s="307" t="s">
        <v>227</v>
      </c>
      <c r="R10" s="309"/>
    </row>
    <row r="11" spans="1:29" ht="12.75">
      <c r="A11" s="88" t="s">
        <v>225</v>
      </c>
      <c r="B11" s="91" t="s">
        <v>219</v>
      </c>
      <c r="C11" s="88" t="str">
        <f t="shared" si="0"/>
        <v>Construção de Praças Urbanas, Rodovias, Ferrovias e recapeamento e pavimentação de vias urbanas-DF</v>
      </c>
      <c r="E11" s="92">
        <v>1.0200000000000001E-2</v>
      </c>
      <c r="F11" s="92">
        <v>1.11E-2</v>
      </c>
      <c r="G11" s="92">
        <v>1.21E-2</v>
      </c>
      <c r="I11" s="310" t="s">
        <v>254</v>
      </c>
      <c r="J11" s="311"/>
      <c r="K11" s="311"/>
      <c r="L11" s="311"/>
      <c r="M11" s="311"/>
      <c r="N11" s="311"/>
      <c r="O11" s="311"/>
      <c r="P11" s="311"/>
      <c r="Q11" s="312" t="s">
        <v>213</v>
      </c>
      <c r="R11" s="313"/>
    </row>
    <row r="12" spans="1:29" ht="12.75">
      <c r="A12" s="88" t="s">
        <v>225</v>
      </c>
      <c r="B12" s="91" t="s">
        <v>222</v>
      </c>
      <c r="C12" s="88" t="str">
        <f t="shared" si="0"/>
        <v>Construção de Praças Urbanas, Rodovias, Ferrovias e recapeamento e pavimentação de vias urbanas-L</v>
      </c>
      <c r="E12" s="92">
        <v>6.6400000000000001E-2</v>
      </c>
      <c r="F12" s="92">
        <v>7.2999999999999995E-2</v>
      </c>
      <c r="G12" s="92">
        <v>8.6900000000000005E-2</v>
      </c>
    </row>
    <row r="13" spans="1:29" ht="15" customHeight="1">
      <c r="A13" s="88" t="s">
        <v>225</v>
      </c>
      <c r="B13" s="95" t="s">
        <v>223</v>
      </c>
      <c r="C13" s="88" t="str">
        <f t="shared" si="0"/>
        <v>Construção de Praças Urbanas, Rodovias, Ferrovias e recapeamento e pavimentação de vias urbanas-BDI PAD</v>
      </c>
      <c r="E13" s="92">
        <v>0.19600000000000001</v>
      </c>
      <c r="F13" s="92">
        <v>0.2097</v>
      </c>
      <c r="G13" s="92">
        <v>0.24229999999999999</v>
      </c>
      <c r="I13" s="314" t="s">
        <v>228</v>
      </c>
      <c r="J13" s="314"/>
      <c r="K13" s="314"/>
      <c r="L13" s="314"/>
      <c r="M13" s="314"/>
      <c r="N13" s="314"/>
      <c r="O13" s="314"/>
      <c r="P13" s="314"/>
      <c r="Q13" s="303">
        <v>1</v>
      </c>
      <c r="R13" s="303"/>
    </row>
    <row r="14" spans="1:29" ht="15" customHeight="1">
      <c r="A14" s="88" t="s">
        <v>229</v>
      </c>
      <c r="B14" s="91" t="s">
        <v>212</v>
      </c>
      <c r="C14" s="88" t="str">
        <f t="shared" si="0"/>
        <v>Construção de Redes de Abastecimento de Água, Coleta de Esgoto-AC</v>
      </c>
      <c r="E14" s="92">
        <v>3.4299999999999997E-2</v>
      </c>
      <c r="F14" s="92">
        <v>4.9299999999999997E-2</v>
      </c>
      <c r="G14" s="92">
        <v>6.7100000000000007E-2</v>
      </c>
      <c r="I14" s="302" t="s">
        <v>230</v>
      </c>
      <c r="J14" s="302"/>
      <c r="K14" s="302"/>
      <c r="L14" s="302"/>
      <c r="M14" s="302"/>
      <c r="N14" s="302"/>
      <c r="O14" s="302"/>
      <c r="P14" s="302"/>
      <c r="Q14" s="303">
        <v>2.5000000000000001E-2</v>
      </c>
      <c r="R14" s="303"/>
    </row>
    <row r="15" spans="1:29" ht="12.75">
      <c r="A15" s="88" t="str">
        <f>A14</f>
        <v>Construção de Redes de Abastecimento de Água, Coleta de Esgoto</v>
      </c>
      <c r="B15" s="91" t="s">
        <v>214</v>
      </c>
      <c r="C15" s="88" t="str">
        <f t="shared" si="0"/>
        <v>Construção de Redes de Abastecimento de Água, Coleta de Esgoto-SG</v>
      </c>
      <c r="E15" s="92">
        <v>2.8E-3</v>
      </c>
      <c r="F15" s="92">
        <v>4.8999999999999998E-3</v>
      </c>
      <c r="G15" s="92">
        <v>7.4999999999999997E-3</v>
      </c>
    </row>
    <row r="16" spans="1:29" ht="12.75" customHeight="1">
      <c r="B16" s="91"/>
      <c r="E16" s="92"/>
      <c r="F16" s="92"/>
      <c r="G16" s="92"/>
      <c r="I16" s="304" t="s">
        <v>231</v>
      </c>
      <c r="J16" s="304"/>
      <c r="K16" s="304"/>
      <c r="L16" s="304"/>
      <c r="M16" s="304" t="s">
        <v>232</v>
      </c>
      <c r="N16" s="305" t="s">
        <v>233</v>
      </c>
      <c r="O16" s="305" t="s">
        <v>234</v>
      </c>
      <c r="P16" s="304" t="s">
        <v>235</v>
      </c>
      <c r="Q16" s="304" t="s">
        <v>236</v>
      </c>
      <c r="R16" s="306" t="s">
        <v>237</v>
      </c>
      <c r="T16" s="300" t="str">
        <f>IF(V27,"Para BDI fora do intervalo estatístico, deve ser apresentado Relatório Técnico Circunstanciado justificando a adoção do percentual de cada parcela do BDI.","")</f>
        <v/>
      </c>
      <c r="U16" s="300"/>
      <c r="V16" s="96"/>
      <c r="W16" s="96"/>
      <c r="X16" s="96"/>
      <c r="Y16" s="96"/>
      <c r="Z16" s="96"/>
      <c r="AA16" s="96"/>
      <c r="AB16" s="96"/>
      <c r="AC16" s="96"/>
    </row>
    <row r="17" spans="1:31" ht="15.75" customHeight="1">
      <c r="A17" s="88" t="str">
        <f>A15</f>
        <v>Construção de Redes de Abastecimento de Água, Coleta de Esgoto</v>
      </c>
      <c r="B17" s="91" t="s">
        <v>216</v>
      </c>
      <c r="C17" s="88" t="str">
        <f t="shared" ref="C17:C29" si="1">CONCATENATE(A17,"-",B17)</f>
        <v>Construção de Redes de Abastecimento de Água, Coleta de Esgoto-R</v>
      </c>
      <c r="E17" s="92">
        <v>0.01</v>
      </c>
      <c r="F17" s="92">
        <v>1.3899999999999999E-2</v>
      </c>
      <c r="G17" s="92">
        <v>1.7399999999999999E-2</v>
      </c>
      <c r="I17" s="304"/>
      <c r="J17" s="304"/>
      <c r="K17" s="304"/>
      <c r="L17" s="304"/>
      <c r="M17" s="304"/>
      <c r="N17" s="305"/>
      <c r="O17" s="305"/>
      <c r="P17" s="304"/>
      <c r="Q17" s="304"/>
      <c r="R17" s="306"/>
      <c r="T17" s="300"/>
      <c r="U17" s="300"/>
      <c r="V17" s="96"/>
      <c r="W17" s="96"/>
      <c r="X17" s="96"/>
      <c r="Y17" s="96"/>
      <c r="Z17" s="96"/>
      <c r="AA17" s="96"/>
      <c r="AB17" s="96"/>
      <c r="AC17" s="96"/>
    </row>
    <row r="18" spans="1:31" ht="26.25" customHeight="1">
      <c r="A18" s="88" t="str">
        <f>A17</f>
        <v>Construção de Redes de Abastecimento de Água, Coleta de Esgoto</v>
      </c>
      <c r="B18" s="91" t="s">
        <v>219</v>
      </c>
      <c r="C18" s="88" t="str">
        <f t="shared" si="1"/>
        <v>Construção de Redes de Abastecimento de Água, Coleta de Esgoto-DF</v>
      </c>
      <c r="E18" s="92">
        <v>9.4000000000000004E-3</v>
      </c>
      <c r="F18" s="92">
        <v>9.9000000000000008E-3</v>
      </c>
      <c r="G18" s="92">
        <v>1.17E-2</v>
      </c>
      <c r="I18" s="290" t="str">
        <f>IF($I$11=$A$59,"Encargos Sociais incidentes sobre a mão de obra","Administração Central")</f>
        <v>Administração Central</v>
      </c>
      <c r="J18" s="290"/>
      <c r="K18" s="290"/>
      <c r="L18" s="290"/>
      <c r="M18" s="97" t="str">
        <f>IF($I$11=$A$59,"K1","AC")</f>
        <v>AC</v>
      </c>
      <c r="N18" s="98">
        <v>1.4999999999999999E-2</v>
      </c>
      <c r="O18" s="99" t="str">
        <f t="shared" ref="O18:O25" si="2">IF(AND(N18&gt;=P18, N18&lt;=R18), "OK", "Não OK")</f>
        <v>OK</v>
      </c>
      <c r="P18" s="100">
        <f>VLOOKUP(CONCATENATE(I$11,"-",M18),$C$2:$G$49,3,FALSE)</f>
        <v>1.4999999999999999E-2</v>
      </c>
      <c r="Q18" s="100">
        <f>VLOOKUP(CONCATENATE(I$11,"-",M18),$C$2:$G$49,4,FALSE)</f>
        <v>3.4500000000000003E-2</v>
      </c>
      <c r="R18" s="100">
        <f>VLOOKUP(CONCATENATE(I$11,"-",M18),$C$2:$G$49,5,FALSE)</f>
        <v>4.4900000000000002E-2</v>
      </c>
      <c r="T18" s="300"/>
      <c r="U18" s="300"/>
      <c r="V18" s="96"/>
      <c r="W18" s="96"/>
      <c r="X18" s="96"/>
      <c r="Y18" s="96"/>
      <c r="Z18" s="96"/>
      <c r="AA18" s="96"/>
      <c r="AB18" s="96"/>
      <c r="AC18" s="96"/>
    </row>
    <row r="19" spans="1:31" ht="26.25" customHeight="1">
      <c r="A19" s="88" t="str">
        <f>A18</f>
        <v>Construção de Redes de Abastecimento de Água, Coleta de Esgoto</v>
      </c>
      <c r="B19" s="91" t="s">
        <v>222</v>
      </c>
      <c r="C19" s="88" t="str">
        <f t="shared" si="1"/>
        <v>Construção de Redes de Abastecimento de Água, Coleta de Esgoto-L</v>
      </c>
      <c r="E19" s="92">
        <v>6.7400000000000002E-2</v>
      </c>
      <c r="F19" s="92">
        <v>8.0399999999999999E-2</v>
      </c>
      <c r="G19" s="92">
        <v>9.4E-2</v>
      </c>
      <c r="I19" s="290" t="str">
        <f>IF($I$11=$A$59,"Administração Central da empresa ou consultoria - overhead","Seguro e Garantia")</f>
        <v>Seguro e Garantia</v>
      </c>
      <c r="J19" s="290"/>
      <c r="K19" s="290"/>
      <c r="L19" s="290"/>
      <c r="M19" s="97" t="str">
        <f>IF($I$11=$A$59,"K2","SG")</f>
        <v>SG</v>
      </c>
      <c r="N19" s="98">
        <v>3.0000000000000001E-3</v>
      </c>
      <c r="O19" s="99" t="str">
        <f t="shared" si="2"/>
        <v>OK</v>
      </c>
      <c r="P19" s="100">
        <f>VLOOKUP(CONCATENATE(I$11,"-",M19),$C$2:$G$49,3,FALSE)</f>
        <v>3.0000000000000001E-3</v>
      </c>
      <c r="Q19" s="100">
        <f>VLOOKUP(CONCATENATE(I$11,"-",M19),$C$2:$G$49,4,FALSE)</f>
        <v>4.7999999999999996E-3</v>
      </c>
      <c r="R19" s="100">
        <f>VLOOKUP(CONCATENATE(I$11,"-",M19),$C$2:$G$49,5,FALSE)</f>
        <v>8.2000000000000007E-3</v>
      </c>
      <c r="T19" s="300"/>
      <c r="U19" s="300"/>
      <c r="V19" s="96"/>
      <c r="W19" s="96"/>
      <c r="X19" s="96"/>
      <c r="Y19" s="96"/>
      <c r="Z19" s="96"/>
      <c r="AA19" s="96"/>
      <c r="AB19" s="96"/>
      <c r="AC19" s="96"/>
    </row>
    <row r="20" spans="1:31" ht="26.25" customHeight="1">
      <c r="A20" s="88" t="str">
        <f>A19</f>
        <v>Construção de Redes de Abastecimento de Água, Coleta de Esgoto</v>
      </c>
      <c r="B20" s="95" t="s">
        <v>223</v>
      </c>
      <c r="C20" s="88" t="str">
        <f t="shared" si="1"/>
        <v>Construção de Redes de Abastecimento de Água, Coleta de Esgoto-BDI PAD</v>
      </c>
      <c r="E20" s="92">
        <v>0.20760000000000001</v>
      </c>
      <c r="F20" s="92">
        <v>0.24179999999999999</v>
      </c>
      <c r="G20" s="92">
        <v>0.26440000000000002</v>
      </c>
      <c r="I20" s="290" t="str">
        <f>IF($I$11=$A$59,"","Risco")</f>
        <v>Risco</v>
      </c>
      <c r="J20" s="290"/>
      <c r="K20" s="290"/>
      <c r="L20" s="290"/>
      <c r="M20" s="97" t="str">
        <f>IF($I$11=$A$59,"","R")</f>
        <v>R</v>
      </c>
      <c r="N20" s="98">
        <v>5.5999999999999999E-3</v>
      </c>
      <c r="O20" s="99" t="str">
        <f t="shared" si="2"/>
        <v>OK</v>
      </c>
      <c r="P20" s="100">
        <f>VLOOKUP(CONCATENATE(I$11,"-",M20),$C$2:$G$49,3,FALSE)</f>
        <v>5.5999999999999999E-3</v>
      </c>
      <c r="Q20" s="100">
        <f>VLOOKUP(CONCATENATE(I$11,"-",M20),$C$2:$G$49,4,FALSE)</f>
        <v>8.5000000000000006E-3</v>
      </c>
      <c r="R20" s="100">
        <f>VLOOKUP(CONCATENATE(I$11,"-",M20),$C$2:$G$49,5,FALSE)</f>
        <v>8.8999999999999999E-3</v>
      </c>
      <c r="T20" s="300"/>
      <c r="U20" s="300"/>
      <c r="V20" s="96"/>
      <c r="W20" s="96"/>
      <c r="X20" s="96"/>
      <c r="Y20" s="96"/>
      <c r="Z20" s="96"/>
      <c r="AA20" s="96"/>
      <c r="AB20" s="96"/>
      <c r="AC20" s="96"/>
    </row>
    <row r="21" spans="1:31" ht="26.25" customHeight="1">
      <c r="A21" s="88" t="s">
        <v>238</v>
      </c>
      <c r="B21" s="91" t="s">
        <v>212</v>
      </c>
      <c r="C21" s="88" t="str">
        <f t="shared" si="1"/>
        <v>Construção e Manutenção de Estações e Redes de Distribuição de Energia Elétrica-AC</v>
      </c>
      <c r="E21" s="92">
        <v>5.2900000000000003E-2</v>
      </c>
      <c r="F21" s="92">
        <v>5.9200000000000003E-2</v>
      </c>
      <c r="G21" s="92">
        <v>7.9299999999999995E-2</v>
      </c>
      <c r="I21" s="290" t="str">
        <f>IF($I$11=$A$59,"","Despesas Financeiras")</f>
        <v>Despesas Financeiras</v>
      </c>
      <c r="J21" s="290"/>
      <c r="K21" s="290"/>
      <c r="L21" s="290"/>
      <c r="M21" s="97" t="str">
        <f>IF($I$11=$A$59,"","DF")</f>
        <v>DF</v>
      </c>
      <c r="N21" s="98">
        <v>8.5000000000000006E-3</v>
      </c>
      <c r="O21" s="99" t="str">
        <f t="shared" si="2"/>
        <v>OK</v>
      </c>
      <c r="P21" s="100">
        <f>VLOOKUP(CONCATENATE(I$11,"-",M21),$C$2:$G$49,3,FALSE)</f>
        <v>8.5000000000000006E-3</v>
      </c>
      <c r="Q21" s="100">
        <f>VLOOKUP(CONCATENATE(I$11,"-",M21),$C$2:$G$49,4,FALSE)</f>
        <v>8.5000000000000006E-3</v>
      </c>
      <c r="R21" s="100">
        <f>VLOOKUP(CONCATENATE(I$11,"-",M21),$C$2:$G$49,5,FALSE)</f>
        <v>1.11E-2</v>
      </c>
      <c r="T21" s="300"/>
      <c r="U21" s="300"/>
    </row>
    <row r="22" spans="1:31" ht="26.25" customHeight="1">
      <c r="A22" s="88" t="str">
        <f>A21</f>
        <v>Construção e Manutenção de Estações e Redes de Distribuição de Energia Elétrica</v>
      </c>
      <c r="B22" s="91" t="s">
        <v>214</v>
      </c>
      <c r="C22" s="88" t="str">
        <f t="shared" si="1"/>
        <v>Construção e Manutenção de Estações e Redes de Distribuição de Energia Elétrica-SG</v>
      </c>
      <c r="E22" s="92">
        <v>2.5000000000000001E-3</v>
      </c>
      <c r="F22" s="92">
        <v>5.1000000000000004E-3</v>
      </c>
      <c r="G22" s="92">
        <v>5.5999999999999999E-3</v>
      </c>
      <c r="I22" s="290" t="str">
        <f>IF($I$11=$A$59,"Margem bruta da empresa de consultoria","Lucro")</f>
        <v>Lucro</v>
      </c>
      <c r="J22" s="290"/>
      <c r="K22" s="290"/>
      <c r="L22" s="290"/>
      <c r="M22" s="97" t="str">
        <f>IF($I$11=$A$59,"K3","L")</f>
        <v>L</v>
      </c>
      <c r="N22" s="98">
        <v>0.04</v>
      </c>
      <c r="O22" s="99" t="str">
        <f t="shared" si="2"/>
        <v>OK</v>
      </c>
      <c r="P22" s="100">
        <f>VLOOKUP(CONCATENATE(I$11,"-",M22),$C$2:$G$49,3,FALSE)</f>
        <v>3.5000000000000003E-2</v>
      </c>
      <c r="Q22" s="100">
        <f>VLOOKUP(CONCATENATE(I$11,"-",M22),$C$2:$G$49,4,FALSE)</f>
        <v>5.11E-2</v>
      </c>
      <c r="R22" s="100">
        <f>VLOOKUP(CONCATENATE(I$11,"-",M22),$C$2:$G$49,5,FALSE)</f>
        <v>6.2199999999999998E-2</v>
      </c>
      <c r="T22" s="300"/>
      <c r="U22" s="300"/>
    </row>
    <row r="23" spans="1:31" ht="26.25" customHeight="1">
      <c r="A23" s="88" t="str">
        <f>A22</f>
        <v>Construção e Manutenção de Estações e Redes de Distribuição de Energia Elétrica</v>
      </c>
      <c r="B23" s="91" t="s">
        <v>216</v>
      </c>
      <c r="C23" s="88" t="str">
        <f t="shared" si="1"/>
        <v>Construção e Manutenção de Estações e Redes de Distribuição de Energia Elétrica-R</v>
      </c>
      <c r="E23" s="92">
        <v>0.01</v>
      </c>
      <c r="F23" s="92">
        <v>1.4800000000000001E-2</v>
      </c>
      <c r="G23" s="92">
        <v>1.9699999999999999E-2</v>
      </c>
      <c r="I23" s="301" t="s">
        <v>239</v>
      </c>
      <c r="J23" s="301"/>
      <c r="K23" s="301"/>
      <c r="L23" s="301"/>
      <c r="M23" s="97" t="s">
        <v>240</v>
      </c>
      <c r="N23" s="98">
        <v>3.6499999999999998E-2</v>
      </c>
      <c r="O23" s="99" t="str">
        <f t="shared" si="2"/>
        <v>OK</v>
      </c>
      <c r="P23" s="100">
        <v>3.6499999999999998E-2</v>
      </c>
      <c r="Q23" s="100">
        <v>3.6499999999999998E-2</v>
      </c>
      <c r="R23" s="100">
        <v>3.6499999999999998E-2</v>
      </c>
      <c r="T23" s="300"/>
      <c r="U23" s="300"/>
    </row>
    <row r="24" spans="1:31" ht="26.25" customHeight="1">
      <c r="A24" s="88" t="str">
        <f>A23</f>
        <v>Construção e Manutenção de Estações e Redes de Distribuição de Energia Elétrica</v>
      </c>
      <c r="B24" s="91" t="s">
        <v>219</v>
      </c>
      <c r="C24" s="88" t="str">
        <f t="shared" si="1"/>
        <v>Construção e Manutenção de Estações e Redes de Distribuição de Energia Elétrica-DF</v>
      </c>
      <c r="E24" s="92">
        <v>1.01E-2</v>
      </c>
      <c r="F24" s="92">
        <v>1.0699999999999999E-2</v>
      </c>
      <c r="G24" s="92">
        <v>1.11E-2</v>
      </c>
      <c r="I24" s="290" t="s">
        <v>241</v>
      </c>
      <c r="J24" s="290"/>
      <c r="K24" s="290"/>
      <c r="L24" s="290"/>
      <c r="M24" s="97" t="s">
        <v>242</v>
      </c>
      <c r="N24" s="100">
        <f>IF(AND($I$11&lt;&gt;$A$57,$I$11&lt;&gt;$A$58),Q14*Q13,0)</f>
        <v>0</v>
      </c>
      <c r="O24" s="99" t="str">
        <f t="shared" si="2"/>
        <v>OK</v>
      </c>
      <c r="P24" s="100">
        <v>0</v>
      </c>
      <c r="Q24" s="100">
        <v>2.5000000000000001E-2</v>
      </c>
      <c r="R24" s="100">
        <v>0.05</v>
      </c>
      <c r="T24" s="300"/>
      <c r="U24" s="300"/>
    </row>
    <row r="25" spans="1:31" ht="26.25" customHeight="1">
      <c r="A25" s="88" t="str">
        <f>A24</f>
        <v>Construção e Manutenção de Estações e Redes de Distribuição de Energia Elétrica</v>
      </c>
      <c r="B25" s="91" t="s">
        <v>222</v>
      </c>
      <c r="C25" s="88" t="str">
        <f t="shared" si="1"/>
        <v>Construção e Manutenção de Estações e Redes de Distribuição de Energia Elétrica-L</v>
      </c>
      <c r="E25" s="92">
        <v>0.08</v>
      </c>
      <c r="F25" s="92">
        <v>8.3099999999999993E-2</v>
      </c>
      <c r="G25" s="92">
        <v>9.5100000000000004E-2</v>
      </c>
      <c r="I25" s="290" t="s">
        <v>243</v>
      </c>
      <c r="J25" s="290"/>
      <c r="K25" s="290"/>
      <c r="L25" s="290"/>
      <c r="M25" s="97" t="s">
        <v>244</v>
      </c>
      <c r="N25" s="100">
        <f>IF(AND($I$11&lt;&gt;$A$57,$I$11&lt;&gt;$A$58,Q11="Sim"),4.5%,0%)</f>
        <v>0</v>
      </c>
      <c r="O25" s="99" t="str">
        <f t="shared" si="2"/>
        <v>OK</v>
      </c>
      <c r="P25" s="101">
        <v>0</v>
      </c>
      <c r="Q25" s="101">
        <v>4.4999999999999998E-2</v>
      </c>
      <c r="R25" s="101">
        <v>4.4999999999999998E-2</v>
      </c>
    </row>
    <row r="26" spans="1:31" ht="30.75" customHeight="1">
      <c r="A26" s="88" t="str">
        <f>A25</f>
        <v>Construção e Manutenção de Estações e Redes de Distribuição de Energia Elétrica</v>
      </c>
      <c r="B26" s="95" t="s">
        <v>223</v>
      </c>
      <c r="C26" s="88" t="str">
        <f t="shared" si="1"/>
        <v>Construção e Manutenção de Estações e Redes de Distribuição de Energia Elétrica-BDI PAD</v>
      </c>
      <c r="E26" s="92">
        <v>0.24</v>
      </c>
      <c r="F26" s="92">
        <v>0.25840000000000002</v>
      </c>
      <c r="G26" s="92">
        <v>0.27860000000000001</v>
      </c>
      <c r="I26" s="290" t="s">
        <v>245</v>
      </c>
      <c r="J26" s="290"/>
      <c r="K26" s="290"/>
      <c r="L26" s="290"/>
      <c r="M26" s="102" t="s">
        <v>223</v>
      </c>
      <c r="N26" s="100">
        <f>ROUND((((1+N18+N19+N20)*(1+N21)*(1+N22)/(1-(N23+N24)))-1),4)</f>
        <v>0.1143</v>
      </c>
      <c r="O26" s="103" t="str">
        <f>IF(OR($I$11=$A$59,$I$11=$A$58,AND(N26&gt;=P26, N26&lt;=R26)), "OK", "FORA DO INTERVALO")</f>
        <v>OK</v>
      </c>
      <c r="P26" s="100">
        <f>IF($I$11=$A$58,0,VLOOKUP(CONCATENATE($I$11,"-",$M26),$C$2:$G$49,3,FALSE))</f>
        <v>0.111</v>
      </c>
      <c r="Q26" s="100">
        <f>IF($I$11=$A$58,0,VLOOKUP(CONCATENATE($I$11,"-",$M26),$C$2:$G$49,4,FALSE))</f>
        <v>0.14019999999999999</v>
      </c>
      <c r="R26" s="100">
        <f>IF($I$11=$A$58,0,VLOOKUP(CONCATENATE($I$11,"-",$M26),$C$2:$G$49,5,FALSE))</f>
        <v>0.16800000000000001</v>
      </c>
      <c r="T26" s="104"/>
      <c r="V26" s="96"/>
      <c r="W26" s="96"/>
      <c r="X26" s="96"/>
      <c r="Y26" s="96"/>
      <c r="Z26" s="96"/>
      <c r="AA26" s="96"/>
      <c r="AB26" s="96"/>
      <c r="AC26" s="96"/>
      <c r="AD26" s="96"/>
      <c r="AE26" s="96"/>
    </row>
    <row r="27" spans="1:31" ht="30" customHeight="1">
      <c r="A27" s="88" t="s">
        <v>246</v>
      </c>
      <c r="B27" s="91" t="s">
        <v>212</v>
      </c>
      <c r="C27" s="88" t="str">
        <f t="shared" si="1"/>
        <v>Obras Portuárias, Marítimas e Fluviais-AC</v>
      </c>
      <c r="E27" s="92">
        <v>0.04</v>
      </c>
      <c r="F27" s="92">
        <v>5.5199999999999999E-2</v>
      </c>
      <c r="G27" s="92">
        <v>7.85E-2</v>
      </c>
      <c r="I27" s="291" t="s">
        <v>247</v>
      </c>
      <c r="J27" s="291"/>
      <c r="K27" s="291"/>
      <c r="L27" s="291"/>
      <c r="M27" s="105" t="s">
        <v>248</v>
      </c>
      <c r="N27" s="106">
        <f>IF($I$11=$A$58,0,ROUND((((1+N18+N19+N20)*(1+N21)*(1+N22)/(1-(N23+N24+N25)))-1),4))</f>
        <v>0.1143</v>
      </c>
      <c r="O27" s="107" t="str">
        <f>IF(Q11&lt;&gt;"Sim","",O26)</f>
        <v>OK</v>
      </c>
      <c r="P27" s="292"/>
      <c r="Q27" s="292"/>
      <c r="R27" s="292"/>
      <c r="T27" s="104"/>
      <c r="V27" s="108" t="b">
        <f>AND(COUNTA(N18:N23)=6,O26&lt;&gt;"ok",NOT(V29))</f>
        <v>0</v>
      </c>
      <c r="W27" s="88" t="s">
        <v>249</v>
      </c>
    </row>
    <row r="28" spans="1:31" ht="7.5" customHeight="1">
      <c r="A28" s="88" t="str">
        <f>A27</f>
        <v>Obras Portuárias, Marítimas e Fluviais</v>
      </c>
      <c r="B28" s="91" t="s">
        <v>214</v>
      </c>
      <c r="C28" s="88" t="str">
        <f t="shared" si="1"/>
        <v>Obras Portuárias, Marítimas e Fluviais-SG</v>
      </c>
      <c r="E28" s="92">
        <v>8.0999999999999996E-3</v>
      </c>
      <c r="F28" s="92">
        <v>1.2200000000000001E-2</v>
      </c>
      <c r="G28" s="92">
        <v>1.9900000000000001E-2</v>
      </c>
      <c r="V28" s="108"/>
    </row>
    <row r="29" spans="1:31" ht="21.75" customHeight="1">
      <c r="A29" s="88" t="str">
        <f>A28</f>
        <v>Obras Portuárias, Marítimas e Fluviais</v>
      </c>
      <c r="B29" s="91" t="s">
        <v>216</v>
      </c>
      <c r="C29" s="88" t="str">
        <f t="shared" si="1"/>
        <v>Obras Portuárias, Marítimas e Fluviais-R</v>
      </c>
      <c r="E29" s="92">
        <v>1.46E-2</v>
      </c>
      <c r="F29" s="92">
        <v>2.3199999999999998E-2</v>
      </c>
      <c r="G29" s="92">
        <v>3.1600000000000003E-2</v>
      </c>
      <c r="I29" s="109" t="str">
        <f>IF(V29,"X","")</f>
        <v/>
      </c>
      <c r="J29" s="293" t="s">
        <v>250</v>
      </c>
      <c r="K29" s="293"/>
      <c r="L29" s="293"/>
      <c r="M29" s="293"/>
      <c r="N29" s="293"/>
      <c r="O29" s="293"/>
      <c r="P29" s="293"/>
      <c r="Q29" s="293"/>
      <c r="R29" s="293"/>
      <c r="V29" s="108" t="b">
        <v>0</v>
      </c>
      <c r="W29" s="88" t="s">
        <v>251</v>
      </c>
    </row>
    <row r="30" spans="1:31" ht="7.5" customHeight="1">
      <c r="B30" s="91"/>
      <c r="E30" s="92"/>
      <c r="F30" s="92"/>
      <c r="G30" s="92"/>
      <c r="V30" s="108"/>
    </row>
    <row r="31" spans="1:31" ht="18.75" customHeight="1">
      <c r="B31" s="91"/>
      <c r="E31" s="92"/>
      <c r="F31" s="92"/>
      <c r="G31" s="92"/>
      <c r="I31" s="294" t="s">
        <v>252</v>
      </c>
      <c r="J31" s="294"/>
      <c r="K31" s="294"/>
      <c r="L31" s="294"/>
      <c r="M31" s="294"/>
      <c r="N31" s="294"/>
      <c r="O31" s="294"/>
      <c r="P31" s="294"/>
      <c r="Q31" s="294"/>
      <c r="R31" s="294"/>
    </row>
    <row r="32" spans="1:31" ht="30" customHeight="1">
      <c r="A32" s="88" t="str">
        <f>A29</f>
        <v>Obras Portuárias, Marítimas e Fluviais</v>
      </c>
      <c r="B32" s="91" t="s">
        <v>219</v>
      </c>
      <c r="C32" s="88" t="str">
        <f>CONCATENATE(A32,"-",B32)</f>
        <v>Obras Portuárias, Marítimas e Fluviais-DF</v>
      </c>
      <c r="E32" s="92">
        <v>9.4000000000000004E-3</v>
      </c>
      <c r="F32" s="92">
        <v>1.0200000000000001E-2</v>
      </c>
      <c r="G32" s="92">
        <v>1.3299999999999999E-2</v>
      </c>
      <c r="I32" s="110"/>
      <c r="J32" s="110"/>
      <c r="K32" s="110"/>
      <c r="L32" s="295" t="str">
        <f>IF(Q11="Sim","BDI.DES =","BDI.PAD =")</f>
        <v>BDI.DES =</v>
      </c>
      <c r="M32" s="296" t="str">
        <f>IF($I$11=$A$59,"(1+K1+K2)*(1+K3)","(1+AC + S + R + G)*(1 + DF)*(1+L)")</f>
        <v>(1+AC + S + R + G)*(1 + DF)*(1+L)</v>
      </c>
      <c r="N32" s="296"/>
      <c r="O32" s="296"/>
      <c r="P32" s="297" t="s">
        <v>253</v>
      </c>
      <c r="Q32" s="110"/>
      <c r="R32" s="110"/>
    </row>
    <row r="33" spans="1:18" ht="27" customHeight="1">
      <c r="A33" s="88" t="str">
        <f>A32</f>
        <v>Obras Portuárias, Marítimas e Fluviais</v>
      </c>
      <c r="B33" s="91" t="s">
        <v>222</v>
      </c>
      <c r="C33" s="88" t="str">
        <f>CONCATENATE(A33,"-",B33)</f>
        <v>Obras Portuárias, Marítimas e Fluviais-L</v>
      </c>
      <c r="E33" s="92">
        <v>7.1400000000000005E-2</v>
      </c>
      <c r="F33" s="92">
        <v>8.4000000000000005E-2</v>
      </c>
      <c r="G33" s="92">
        <v>0.1043</v>
      </c>
      <c r="I33" s="110"/>
      <c r="J33" s="110"/>
      <c r="K33" s="110"/>
      <c r="L33" s="295"/>
      <c r="M33" s="299" t="str">
        <f>IF(Q11="Sim","(1-CP-ISS-CRPB)","(1-CP-ISS)")</f>
        <v>(1-CP-ISS-CRPB)</v>
      </c>
      <c r="N33" s="299"/>
      <c r="O33" s="299"/>
      <c r="P33" s="298"/>
      <c r="Q33" s="110"/>
      <c r="R33" s="110"/>
    </row>
    <row r="34" spans="1:18" ht="7.5" customHeight="1">
      <c r="A34" s="88" t="str">
        <f>A33</f>
        <v>Obras Portuárias, Marítimas e Fluviais</v>
      </c>
      <c r="B34" s="95" t="s">
        <v>223</v>
      </c>
      <c r="C34" s="88" t="str">
        <f>CONCATENATE(A34,"-",B34)</f>
        <v>Obras Portuárias, Marítimas e Fluviais-BDI PAD</v>
      </c>
      <c r="E34" s="92">
        <v>0.22800000000000001</v>
      </c>
      <c r="F34" s="92">
        <v>0.27479999999999999</v>
      </c>
      <c r="G34" s="92">
        <v>0.3095</v>
      </c>
      <c r="I34" s="111"/>
      <c r="J34" s="111"/>
      <c r="K34" s="111"/>
      <c r="L34" s="111"/>
      <c r="M34" s="111"/>
      <c r="N34" s="111"/>
      <c r="O34" s="111"/>
      <c r="P34" s="111"/>
      <c r="Q34" s="111"/>
      <c r="R34" s="111"/>
    </row>
    <row r="35" spans="1:18" ht="45" customHeight="1">
      <c r="B35" s="95"/>
      <c r="E35" s="92"/>
      <c r="F35" s="92"/>
      <c r="G35" s="92"/>
      <c r="I35" s="289" t="str">
        <f>CONCATENATE("Declaro para os devidos fins que, conforme legislação tributária municipal, a base de cálculo para ",I11,", é de ",Q13*100,"%, com a respectiva alíquota de ",Q14*100,"%.")</f>
        <v>Declaro para os devidos fins que, conforme legislação tributária municipal, a base de cálculo para Fornecimento de Materiais e Equipamentos (aquisição indireta - em conjunto com licitação de obras), é de 100%, com a respectiva alíquota de 2,5%.</v>
      </c>
      <c r="J35" s="289"/>
      <c r="K35" s="289"/>
      <c r="L35" s="289"/>
      <c r="M35" s="289"/>
      <c r="N35" s="289"/>
      <c r="O35" s="289"/>
      <c r="P35" s="289"/>
      <c r="Q35" s="289"/>
      <c r="R35" s="289"/>
    </row>
    <row r="36" spans="1:18" ht="11.25" customHeight="1">
      <c r="B36" s="95"/>
      <c r="E36" s="92"/>
      <c r="F36" s="92"/>
      <c r="G36" s="92"/>
    </row>
    <row r="37" spans="1:18" ht="52.5" customHeight="1">
      <c r="B37" s="95"/>
      <c r="E37" s="92"/>
      <c r="F37" s="92"/>
      <c r="G37" s="92"/>
      <c r="I37" s="289"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COM Desoneração, e que esta é a alternativa mais adequada para a Administração Pública.</v>
      </c>
      <c r="J37" s="289"/>
      <c r="K37" s="289"/>
      <c r="L37" s="289"/>
      <c r="M37" s="289"/>
      <c r="N37" s="289"/>
      <c r="O37" s="289"/>
      <c r="P37" s="289"/>
      <c r="Q37" s="289"/>
      <c r="R37" s="289"/>
    </row>
    <row r="38" spans="1:18" ht="18" customHeight="1">
      <c r="A38" s="88" t="s">
        <v>254</v>
      </c>
      <c r="B38" s="91" t="s">
        <v>212</v>
      </c>
      <c r="C38" s="88" t="str">
        <f t="shared" ref="C38:C49" si="3">CONCATENATE(A38,"-",B38)</f>
        <v>Fornecimento de Materiais e Equipamentos (aquisição indireta - em conjunto com licitação de obras)-AC</v>
      </c>
      <c r="E38" s="92">
        <v>1.4999999999999999E-2</v>
      </c>
      <c r="F38" s="92">
        <v>3.4500000000000003E-2</v>
      </c>
      <c r="G38" s="92">
        <v>4.4900000000000002E-2</v>
      </c>
    </row>
    <row r="39" spans="1:18" ht="12.75">
      <c r="A39" s="88" t="str">
        <f>A38</f>
        <v>Fornecimento de Materiais e Equipamentos (aquisição indireta - em conjunto com licitação de obras)</v>
      </c>
      <c r="B39" s="91" t="s">
        <v>214</v>
      </c>
      <c r="C39" s="88" t="str">
        <f t="shared" si="3"/>
        <v>Fornecimento de Materiais e Equipamentos (aquisição indireta - em conjunto com licitação de obras)-SG</v>
      </c>
      <c r="E39" s="92">
        <v>3.0000000000000001E-3</v>
      </c>
      <c r="F39" s="92">
        <v>4.7999999999999996E-3</v>
      </c>
      <c r="G39" s="92">
        <v>8.2000000000000007E-3</v>
      </c>
      <c r="I39" s="88" t="s">
        <v>255</v>
      </c>
    </row>
    <row r="40" spans="1:18" ht="42.75" customHeight="1">
      <c r="A40" s="88" t="str">
        <f>A39</f>
        <v>Fornecimento de Materiais e Equipamentos (aquisição indireta - em conjunto com licitação de obras)</v>
      </c>
      <c r="B40" s="91" t="s">
        <v>216</v>
      </c>
      <c r="C40" s="88" t="str">
        <f t="shared" si="3"/>
        <v>Fornecimento de Materiais e Equipamentos (aquisição indireta - em conjunto com licitação de obras)-R</v>
      </c>
      <c r="E40" s="92">
        <v>5.5999999999999999E-3</v>
      </c>
      <c r="F40" s="92">
        <v>8.5000000000000006E-3</v>
      </c>
      <c r="G40" s="92">
        <v>8.8999999999999999E-3</v>
      </c>
      <c r="I40" s="283"/>
      <c r="J40" s="284"/>
      <c r="K40" s="284"/>
      <c r="L40" s="284"/>
      <c r="M40" s="284"/>
      <c r="N40" s="284"/>
      <c r="O40" s="284"/>
      <c r="P40" s="284"/>
      <c r="Q40" s="284"/>
      <c r="R40" s="285"/>
    </row>
    <row r="41" spans="1:18" ht="16.5" customHeight="1">
      <c r="A41" s="88" t="str">
        <f>A40</f>
        <v>Fornecimento de Materiais e Equipamentos (aquisição indireta - em conjunto com licitação de obras)</v>
      </c>
      <c r="B41" s="91" t="s">
        <v>219</v>
      </c>
      <c r="C41" s="88" t="str">
        <f t="shared" si="3"/>
        <v>Fornecimento de Materiais e Equipamentos (aquisição indireta - em conjunto com licitação de obras)-DF</v>
      </c>
      <c r="E41" s="92">
        <v>8.5000000000000006E-3</v>
      </c>
      <c r="F41" s="92">
        <v>8.5000000000000006E-3</v>
      </c>
      <c r="G41" s="92">
        <v>1.11E-2</v>
      </c>
    </row>
    <row r="42" spans="1:18" ht="12.75">
      <c r="A42" s="88" t="str">
        <f>A41</f>
        <v>Fornecimento de Materiais e Equipamentos (aquisição indireta - em conjunto com licitação de obras)</v>
      </c>
      <c r="B42" s="91" t="s">
        <v>222</v>
      </c>
      <c r="C42" s="88" t="str">
        <f t="shared" si="3"/>
        <v>Fornecimento de Materiais e Equipamentos (aquisição indireta - em conjunto com licitação de obras)-L</v>
      </c>
      <c r="E42" s="92">
        <v>3.5000000000000003E-2</v>
      </c>
      <c r="F42" s="92">
        <v>5.11E-2</v>
      </c>
      <c r="G42" s="92">
        <v>6.2199999999999998E-2</v>
      </c>
      <c r="I42" s="286" t="s">
        <v>256</v>
      </c>
      <c r="J42" s="286"/>
      <c r="K42" s="286"/>
      <c r="L42" s="286"/>
      <c r="O42" s="286" t="s">
        <v>1772</v>
      </c>
      <c r="P42" s="286"/>
      <c r="Q42" s="286"/>
      <c r="R42" s="286"/>
    </row>
    <row r="43" spans="1:18" ht="15" customHeight="1">
      <c r="A43" s="88" t="str">
        <f>A42</f>
        <v>Fornecimento de Materiais e Equipamentos (aquisição indireta - em conjunto com licitação de obras)</v>
      </c>
      <c r="B43" s="95" t="s">
        <v>223</v>
      </c>
      <c r="C43" s="88" t="str">
        <f t="shared" si="3"/>
        <v>Fornecimento de Materiais e Equipamentos (aquisição indireta - em conjunto com licitação de obras)-BDI PAD</v>
      </c>
      <c r="E43" s="92">
        <v>0.111</v>
      </c>
      <c r="F43" s="92">
        <v>0.14019999999999999</v>
      </c>
      <c r="G43" s="92">
        <v>0.16800000000000001</v>
      </c>
      <c r="I43" s="287" t="s">
        <v>257</v>
      </c>
      <c r="J43" s="287"/>
      <c r="K43" s="287"/>
      <c r="L43" s="287"/>
      <c r="N43" s="112"/>
      <c r="O43" s="113" t="s">
        <v>258</v>
      </c>
      <c r="P43" s="114"/>
      <c r="Q43" s="114"/>
      <c r="R43" s="114"/>
    </row>
    <row r="44" spans="1:18" ht="12.75">
      <c r="A44" s="88" t="s">
        <v>259</v>
      </c>
      <c r="B44" s="91" t="s">
        <v>260</v>
      </c>
      <c r="C44" s="88" t="str">
        <f t="shared" si="3"/>
        <v>Estudos e Projetos, Planos e Gerenciamento e outros correlatos-K1</v>
      </c>
      <c r="E44" s="92" t="s">
        <v>261</v>
      </c>
      <c r="F44" s="92" t="s">
        <v>261</v>
      </c>
      <c r="G44" s="92" t="s">
        <v>261</v>
      </c>
    </row>
    <row r="45" spans="1:18" ht="30" customHeight="1">
      <c r="A45" s="88" t="str">
        <f>A44</f>
        <v>Estudos e Projetos, Planos e Gerenciamento e outros correlatos</v>
      </c>
      <c r="B45" s="91" t="s">
        <v>262</v>
      </c>
      <c r="C45" s="88" t="str">
        <f t="shared" si="3"/>
        <v>Estudos e Projetos, Planos e Gerenciamento e outros correlatos-K2</v>
      </c>
      <c r="E45" s="92" t="s">
        <v>261</v>
      </c>
      <c r="F45" s="92">
        <v>0.2</v>
      </c>
      <c r="G45" s="92" t="s">
        <v>261</v>
      </c>
      <c r="I45" s="288"/>
      <c r="J45" s="288"/>
      <c r="K45" s="288"/>
      <c r="L45" s="288"/>
      <c r="M45" s="115"/>
      <c r="N45" s="115"/>
      <c r="O45" s="288"/>
      <c r="P45" s="288"/>
      <c r="Q45" s="288"/>
      <c r="R45" s="288"/>
    </row>
    <row r="46" spans="1:18" ht="12.75">
      <c r="A46" s="88" t="str">
        <f>A45</f>
        <v>Estudos e Projetos, Planos e Gerenciamento e outros correlatos</v>
      </c>
      <c r="B46" s="91" t="s">
        <v>263</v>
      </c>
      <c r="C46" s="88" t="str">
        <f t="shared" si="3"/>
        <v>Estudos e Projetos, Planos e Gerenciamento e outros correlatos-</v>
      </c>
      <c r="E46" s="92" t="s">
        <v>261</v>
      </c>
      <c r="F46" s="92" t="s">
        <v>261</v>
      </c>
      <c r="G46" s="92" t="s">
        <v>261</v>
      </c>
      <c r="I46" s="282" t="s">
        <v>264</v>
      </c>
      <c r="J46" s="282"/>
      <c r="K46" s="282"/>
      <c r="L46" s="282"/>
      <c r="O46" s="282" t="s">
        <v>265</v>
      </c>
      <c r="P46" s="282"/>
      <c r="Q46" s="282"/>
      <c r="R46" s="282"/>
    </row>
    <row r="47" spans="1:18" ht="14.25">
      <c r="A47" s="88" t="str">
        <f>A46</f>
        <v>Estudos e Projetos, Planos e Gerenciamento e outros correlatos</v>
      </c>
      <c r="B47" s="91" t="s">
        <v>263</v>
      </c>
      <c r="C47" s="88" t="str">
        <f t="shared" si="3"/>
        <v>Estudos e Projetos, Planos e Gerenciamento e outros correlatos-</v>
      </c>
      <c r="E47" s="92" t="s">
        <v>261</v>
      </c>
      <c r="F47" s="92" t="s">
        <v>261</v>
      </c>
      <c r="G47" s="92" t="s">
        <v>261</v>
      </c>
      <c r="I47" s="116" t="s">
        <v>266</v>
      </c>
      <c r="J47" s="281"/>
      <c r="K47" s="281"/>
      <c r="L47" s="281"/>
      <c r="M47" s="115"/>
      <c r="N47" s="115"/>
      <c r="O47" s="116" t="s">
        <v>266</v>
      </c>
      <c r="P47" s="281"/>
      <c r="Q47" s="281"/>
      <c r="R47" s="281"/>
    </row>
    <row r="48" spans="1:18" ht="14.25">
      <c r="A48" s="88" t="str">
        <f>A47</f>
        <v>Estudos e Projetos, Planos e Gerenciamento e outros correlatos</v>
      </c>
      <c r="B48" s="91" t="s">
        <v>267</v>
      </c>
      <c r="C48" s="88" t="str">
        <f t="shared" si="3"/>
        <v>Estudos e Projetos, Planos e Gerenciamento e outros correlatos-K3</v>
      </c>
      <c r="E48" s="92" t="s">
        <v>261</v>
      </c>
      <c r="F48" s="92">
        <v>0.12</v>
      </c>
      <c r="G48" s="92" t="s">
        <v>261</v>
      </c>
      <c r="I48" s="116" t="s">
        <v>268</v>
      </c>
      <c r="J48" s="281"/>
      <c r="K48" s="281"/>
      <c r="L48" s="281"/>
      <c r="M48" s="115"/>
      <c r="N48" s="115"/>
      <c r="O48" s="116" t="s">
        <v>269</v>
      </c>
      <c r="P48" s="281" t="s">
        <v>270</v>
      </c>
      <c r="Q48" s="281"/>
      <c r="R48" s="281"/>
    </row>
    <row r="49" spans="1:18" ht="14.25">
      <c r="A49" s="88" t="str">
        <f>A48</f>
        <v>Estudos e Projetos, Planos e Gerenciamento e outros correlatos</v>
      </c>
      <c r="B49" s="95" t="s">
        <v>223</v>
      </c>
      <c r="C49" s="88" t="str">
        <f t="shared" si="3"/>
        <v>Estudos e Projetos, Planos e Gerenciamento e outros correlatos-BDI PAD</v>
      </c>
      <c r="E49" s="92" t="s">
        <v>261</v>
      </c>
      <c r="F49" s="92" t="s">
        <v>261</v>
      </c>
      <c r="G49" s="92" t="s">
        <v>261</v>
      </c>
      <c r="I49" s="116" t="str">
        <f>[1]DADOS!A50</f>
        <v>CREA/CAU:</v>
      </c>
      <c r="J49" s="281"/>
      <c r="K49" s="281"/>
      <c r="L49" s="281"/>
      <c r="M49" s="115"/>
      <c r="N49" s="115"/>
      <c r="O49" s="115"/>
      <c r="P49" s="115"/>
      <c r="Q49" s="115"/>
      <c r="R49" s="115"/>
    </row>
    <row r="50" spans="1:18" ht="12.75">
      <c r="I50" s="116" t="str">
        <f>[1]DADOS!A51</f>
        <v>ART/RRT:</v>
      </c>
      <c r="J50" s="281"/>
      <c r="K50" s="281"/>
      <c r="L50" s="281"/>
    </row>
    <row r="51" spans="1:18" ht="12.75"/>
    <row r="52" spans="1:18" ht="12.75" hidden="1">
      <c r="A52" s="88" t="s">
        <v>211</v>
      </c>
    </row>
    <row r="53" spans="1:18" ht="12.75" hidden="1">
      <c r="A53" s="88" t="s">
        <v>225</v>
      </c>
    </row>
    <row r="54" spans="1:18" ht="12.75" hidden="1">
      <c r="A54" s="88" t="s">
        <v>229</v>
      </c>
    </row>
    <row r="55" spans="1:18" ht="12.75" hidden="1">
      <c r="A55" s="88" t="s">
        <v>238</v>
      </c>
    </row>
    <row r="56" spans="1:18" ht="12.75" hidden="1">
      <c r="A56" s="88" t="s">
        <v>246</v>
      </c>
    </row>
    <row r="57" spans="1:18" ht="12.75" hidden="1">
      <c r="A57" s="88" t="s">
        <v>254</v>
      </c>
    </row>
    <row r="58" spans="1:18" ht="12.75" hidden="1">
      <c r="A58" s="88" t="s">
        <v>271</v>
      </c>
    </row>
    <row r="59" spans="1:18" ht="12.75" hidden="1">
      <c r="A59" s="88" t="s">
        <v>259</v>
      </c>
    </row>
    <row r="60" spans="1:18" ht="14.25" hidden="1">
      <c r="A60" s="117"/>
      <c r="B60" s="115"/>
      <c r="C60" s="115"/>
      <c r="D60" s="115"/>
      <c r="E60" s="115"/>
      <c r="F60" s="115"/>
      <c r="G60" s="115"/>
    </row>
  </sheetData>
  <sheetProtection password="9D4F" sheet="1" objects="1" scenarios="1"/>
  <mergeCells count="55">
    <mergeCell ref="I8:R8"/>
    <mergeCell ref="I4:J4"/>
    <mergeCell ref="K4:R4"/>
    <mergeCell ref="I5:J5"/>
    <mergeCell ref="K5:R5"/>
    <mergeCell ref="I7:R7"/>
    <mergeCell ref="I10:P10"/>
    <mergeCell ref="Q10:R10"/>
    <mergeCell ref="I11:P11"/>
    <mergeCell ref="Q11:R11"/>
    <mergeCell ref="I13:P13"/>
    <mergeCell ref="Q13:R13"/>
    <mergeCell ref="I14:P14"/>
    <mergeCell ref="Q14:R14"/>
    <mergeCell ref="I16:L17"/>
    <mergeCell ref="M16:M17"/>
    <mergeCell ref="N16:N17"/>
    <mergeCell ref="O16:O17"/>
    <mergeCell ref="P16:P17"/>
    <mergeCell ref="Q16:Q17"/>
    <mergeCell ref="R16:R17"/>
    <mergeCell ref="T16:U24"/>
    <mergeCell ref="I18:L18"/>
    <mergeCell ref="I19:L19"/>
    <mergeCell ref="I20:L20"/>
    <mergeCell ref="I21:L21"/>
    <mergeCell ref="I22:L22"/>
    <mergeCell ref="I23:L23"/>
    <mergeCell ref="I24:L24"/>
    <mergeCell ref="I37:R37"/>
    <mergeCell ref="I25:L25"/>
    <mergeCell ref="I26:L26"/>
    <mergeCell ref="I27:L27"/>
    <mergeCell ref="P27:R27"/>
    <mergeCell ref="J29:R29"/>
    <mergeCell ref="I31:R31"/>
    <mergeCell ref="L32:L33"/>
    <mergeCell ref="M32:O32"/>
    <mergeCell ref="P32:P33"/>
    <mergeCell ref="M33:O33"/>
    <mergeCell ref="I35:R35"/>
    <mergeCell ref="I40:R40"/>
    <mergeCell ref="I42:L42"/>
    <mergeCell ref="O42:R42"/>
    <mergeCell ref="I43:L43"/>
    <mergeCell ref="I45:L45"/>
    <mergeCell ref="O45:R45"/>
    <mergeCell ref="J49:L49"/>
    <mergeCell ref="J50:L50"/>
    <mergeCell ref="I46:L46"/>
    <mergeCell ref="O46:R46"/>
    <mergeCell ref="J47:L47"/>
    <mergeCell ref="P47:R47"/>
    <mergeCell ref="J48:L48"/>
    <mergeCell ref="P48:R48"/>
  </mergeCells>
  <conditionalFormatting sqref="I42">
    <cfRule type="expression" dxfId="13" priority="5" stopIfTrue="1">
      <formula>$O$42=""</formula>
    </cfRule>
  </conditionalFormatting>
  <conditionalFormatting sqref="O18:O27">
    <cfRule type="expression" dxfId="12" priority="6" stopIfTrue="1">
      <formula>AND(O18&lt;&gt;"OK",O18&lt;&gt;"-",O18&lt;&gt;"")</formula>
    </cfRule>
    <cfRule type="cellIs" dxfId="11" priority="7" stopIfTrue="1" operator="equal">
      <formula>"OK"</formula>
    </cfRule>
  </conditionalFormatting>
  <conditionalFormatting sqref="I26:N26">
    <cfRule type="expression" dxfId="10" priority="8" stopIfTrue="1">
      <formula>$Q$11="Não"</formula>
    </cfRule>
  </conditionalFormatting>
  <conditionalFormatting sqref="I27:N27">
    <cfRule type="expression" dxfId="9" priority="9" stopIfTrue="1">
      <formula>$Q$11="sim"</formula>
    </cfRule>
  </conditionalFormatting>
  <conditionalFormatting sqref="P27:R27">
    <cfRule type="expression" dxfId="8" priority="10" stopIfTrue="1">
      <formula>$Q$11="sim"</formula>
    </cfRule>
  </conditionalFormatting>
  <conditionalFormatting sqref="P47:R48 J47:L50">
    <cfRule type="expression" dxfId="7" priority="11" stopIfTrue="1">
      <formula>J47=""</formula>
    </cfRule>
  </conditionalFormatting>
  <conditionalFormatting sqref="I35:R35 I13:R14 Q11:R11">
    <cfRule type="expression" dxfId="6" priority="12" stopIfTrue="1">
      <formula>$I$11=$A$57</formula>
    </cfRule>
  </conditionalFormatting>
  <conditionalFormatting sqref="I29:R29">
    <cfRule type="expression" dxfId="5" priority="13" stopIfTrue="1">
      <formula>AND(NOT($V$27),NOT($V$29))</formula>
    </cfRule>
  </conditionalFormatting>
  <conditionalFormatting sqref="P18:R26">
    <cfRule type="expression" dxfId="4" priority="14" stopIfTrue="1">
      <formula>$I$11=$A$58</formula>
    </cfRule>
  </conditionalFormatting>
  <conditionalFormatting sqref="J47:L48">
    <cfRule type="expression" dxfId="3" priority="4" stopIfTrue="1">
      <formula>J47=""</formula>
    </cfRule>
  </conditionalFormatting>
  <conditionalFormatting sqref="P47:R48">
    <cfRule type="expression" dxfId="2" priority="3" stopIfTrue="1">
      <formula>P47=""</formula>
    </cfRule>
  </conditionalFormatting>
  <conditionalFormatting sqref="I42">
    <cfRule type="expression" dxfId="1" priority="2" stopIfTrue="1">
      <formula>$O$42=""</formula>
    </cfRule>
  </conditionalFormatting>
  <conditionalFormatting sqref="O42">
    <cfRule type="expression" dxfId="0" priority="1" stopIfTrue="1">
      <formula>$O$42=""</formula>
    </cfRule>
  </conditionalFormatting>
  <dataValidations count="7">
    <dataValidation type="list" allowBlank="1" showInputMessage="1" showErrorMessage="1" sqref="I11:P11 JE11:JL11 TA11:TH11 ACW11:ADD11 AMS11:AMZ11 AWO11:AWV11 BGK11:BGR11 BQG11:BQN11 CAC11:CAJ11 CJY11:CKF11 CTU11:CUB11 DDQ11:DDX11 DNM11:DNT11 DXI11:DXP11 EHE11:EHL11 ERA11:ERH11 FAW11:FBD11 FKS11:FKZ11 FUO11:FUV11 GEK11:GER11 GOG11:GON11 GYC11:GYJ11 HHY11:HIF11 HRU11:HSB11 IBQ11:IBX11 ILM11:ILT11 IVI11:IVP11 JFE11:JFL11 JPA11:JPH11 JYW11:JZD11 KIS11:KIZ11 KSO11:KSV11 LCK11:LCR11 LMG11:LMN11 LWC11:LWJ11 MFY11:MGF11 MPU11:MQB11 MZQ11:MZX11 NJM11:NJT11 NTI11:NTP11 ODE11:ODL11 ONA11:ONH11 OWW11:OXD11 PGS11:PGZ11 PQO11:PQV11 QAK11:QAR11 QKG11:QKN11 QUC11:QUJ11 RDY11:REF11 RNU11:ROB11 RXQ11:RXX11 SHM11:SHT11 SRI11:SRP11 TBE11:TBL11 TLA11:TLH11 TUW11:TVD11 UES11:UEZ11 UOO11:UOV11 UYK11:UYR11 VIG11:VIN11 VSC11:VSJ11 WBY11:WCF11 WLU11:WMB11 WVQ11:WVX11 I65547:P65547 JE65547:JL65547 TA65547:TH65547 ACW65547:ADD65547 AMS65547:AMZ65547 AWO65547:AWV65547 BGK65547:BGR65547 BQG65547:BQN65547 CAC65547:CAJ65547 CJY65547:CKF65547 CTU65547:CUB65547 DDQ65547:DDX65547 DNM65547:DNT65547 DXI65547:DXP65547 EHE65547:EHL65547 ERA65547:ERH65547 FAW65547:FBD65547 FKS65547:FKZ65547 FUO65547:FUV65547 GEK65547:GER65547 GOG65547:GON65547 GYC65547:GYJ65547 HHY65547:HIF65547 HRU65547:HSB65547 IBQ65547:IBX65547 ILM65547:ILT65547 IVI65547:IVP65547 JFE65547:JFL65547 JPA65547:JPH65547 JYW65547:JZD65547 KIS65547:KIZ65547 KSO65547:KSV65547 LCK65547:LCR65547 LMG65547:LMN65547 LWC65547:LWJ65547 MFY65547:MGF65547 MPU65547:MQB65547 MZQ65547:MZX65547 NJM65547:NJT65547 NTI65547:NTP65547 ODE65547:ODL65547 ONA65547:ONH65547 OWW65547:OXD65547 PGS65547:PGZ65547 PQO65547:PQV65547 QAK65547:QAR65547 QKG65547:QKN65547 QUC65547:QUJ65547 RDY65547:REF65547 RNU65547:ROB65547 RXQ65547:RXX65547 SHM65547:SHT65547 SRI65547:SRP65547 TBE65547:TBL65547 TLA65547:TLH65547 TUW65547:TVD65547 UES65547:UEZ65547 UOO65547:UOV65547 UYK65547:UYR65547 VIG65547:VIN65547 VSC65547:VSJ65547 WBY65547:WCF65547 WLU65547:WMB65547 WVQ65547:WVX65547 I131083:P131083 JE131083:JL131083 TA131083:TH131083 ACW131083:ADD131083 AMS131083:AMZ131083 AWO131083:AWV131083 BGK131083:BGR131083 BQG131083:BQN131083 CAC131083:CAJ131083 CJY131083:CKF131083 CTU131083:CUB131083 DDQ131083:DDX131083 DNM131083:DNT131083 DXI131083:DXP131083 EHE131083:EHL131083 ERA131083:ERH131083 FAW131083:FBD131083 FKS131083:FKZ131083 FUO131083:FUV131083 GEK131083:GER131083 GOG131083:GON131083 GYC131083:GYJ131083 HHY131083:HIF131083 HRU131083:HSB131083 IBQ131083:IBX131083 ILM131083:ILT131083 IVI131083:IVP131083 JFE131083:JFL131083 JPA131083:JPH131083 JYW131083:JZD131083 KIS131083:KIZ131083 KSO131083:KSV131083 LCK131083:LCR131083 LMG131083:LMN131083 LWC131083:LWJ131083 MFY131083:MGF131083 MPU131083:MQB131083 MZQ131083:MZX131083 NJM131083:NJT131083 NTI131083:NTP131083 ODE131083:ODL131083 ONA131083:ONH131083 OWW131083:OXD131083 PGS131083:PGZ131083 PQO131083:PQV131083 QAK131083:QAR131083 QKG131083:QKN131083 QUC131083:QUJ131083 RDY131083:REF131083 RNU131083:ROB131083 RXQ131083:RXX131083 SHM131083:SHT131083 SRI131083:SRP131083 TBE131083:TBL131083 TLA131083:TLH131083 TUW131083:TVD131083 UES131083:UEZ131083 UOO131083:UOV131083 UYK131083:UYR131083 VIG131083:VIN131083 VSC131083:VSJ131083 WBY131083:WCF131083 WLU131083:WMB131083 WVQ131083:WVX131083 I196619:P196619 JE196619:JL196619 TA196619:TH196619 ACW196619:ADD196619 AMS196619:AMZ196619 AWO196619:AWV196619 BGK196619:BGR196619 BQG196619:BQN196619 CAC196619:CAJ196619 CJY196619:CKF196619 CTU196619:CUB196619 DDQ196619:DDX196619 DNM196619:DNT196619 DXI196619:DXP196619 EHE196619:EHL196619 ERA196619:ERH196619 FAW196619:FBD196619 FKS196619:FKZ196619 FUO196619:FUV196619 GEK196619:GER196619 GOG196619:GON196619 GYC196619:GYJ196619 HHY196619:HIF196619 HRU196619:HSB196619 IBQ196619:IBX196619 ILM196619:ILT196619 IVI196619:IVP196619 JFE196619:JFL196619 JPA196619:JPH196619 JYW196619:JZD196619 KIS196619:KIZ196619 KSO196619:KSV196619 LCK196619:LCR196619 LMG196619:LMN196619 LWC196619:LWJ196619 MFY196619:MGF196619 MPU196619:MQB196619 MZQ196619:MZX196619 NJM196619:NJT196619 NTI196619:NTP196619 ODE196619:ODL196619 ONA196619:ONH196619 OWW196619:OXD196619 PGS196619:PGZ196619 PQO196619:PQV196619 QAK196619:QAR196619 QKG196619:QKN196619 QUC196619:QUJ196619 RDY196619:REF196619 RNU196619:ROB196619 RXQ196619:RXX196619 SHM196619:SHT196619 SRI196619:SRP196619 TBE196619:TBL196619 TLA196619:TLH196619 TUW196619:TVD196619 UES196619:UEZ196619 UOO196619:UOV196619 UYK196619:UYR196619 VIG196619:VIN196619 VSC196619:VSJ196619 WBY196619:WCF196619 WLU196619:WMB196619 WVQ196619:WVX196619 I262155:P262155 JE262155:JL262155 TA262155:TH262155 ACW262155:ADD262155 AMS262155:AMZ262155 AWO262155:AWV262155 BGK262155:BGR262155 BQG262155:BQN262155 CAC262155:CAJ262155 CJY262155:CKF262155 CTU262155:CUB262155 DDQ262155:DDX262155 DNM262155:DNT262155 DXI262155:DXP262155 EHE262155:EHL262155 ERA262155:ERH262155 FAW262155:FBD262155 FKS262155:FKZ262155 FUO262155:FUV262155 GEK262155:GER262155 GOG262155:GON262155 GYC262155:GYJ262155 HHY262155:HIF262155 HRU262155:HSB262155 IBQ262155:IBX262155 ILM262155:ILT262155 IVI262155:IVP262155 JFE262155:JFL262155 JPA262155:JPH262155 JYW262155:JZD262155 KIS262155:KIZ262155 KSO262155:KSV262155 LCK262155:LCR262155 LMG262155:LMN262155 LWC262155:LWJ262155 MFY262155:MGF262155 MPU262155:MQB262155 MZQ262155:MZX262155 NJM262155:NJT262155 NTI262155:NTP262155 ODE262155:ODL262155 ONA262155:ONH262155 OWW262155:OXD262155 PGS262155:PGZ262155 PQO262155:PQV262155 QAK262155:QAR262155 QKG262155:QKN262155 QUC262155:QUJ262155 RDY262155:REF262155 RNU262155:ROB262155 RXQ262155:RXX262155 SHM262155:SHT262155 SRI262155:SRP262155 TBE262155:TBL262155 TLA262155:TLH262155 TUW262155:TVD262155 UES262155:UEZ262155 UOO262155:UOV262155 UYK262155:UYR262155 VIG262155:VIN262155 VSC262155:VSJ262155 WBY262155:WCF262155 WLU262155:WMB262155 WVQ262155:WVX262155 I327691:P327691 JE327691:JL327691 TA327691:TH327691 ACW327691:ADD327691 AMS327691:AMZ327691 AWO327691:AWV327691 BGK327691:BGR327691 BQG327691:BQN327691 CAC327691:CAJ327691 CJY327691:CKF327691 CTU327691:CUB327691 DDQ327691:DDX327691 DNM327691:DNT327691 DXI327691:DXP327691 EHE327691:EHL327691 ERA327691:ERH327691 FAW327691:FBD327691 FKS327691:FKZ327691 FUO327691:FUV327691 GEK327691:GER327691 GOG327691:GON327691 GYC327691:GYJ327691 HHY327691:HIF327691 HRU327691:HSB327691 IBQ327691:IBX327691 ILM327691:ILT327691 IVI327691:IVP327691 JFE327691:JFL327691 JPA327691:JPH327691 JYW327691:JZD327691 KIS327691:KIZ327691 KSO327691:KSV327691 LCK327691:LCR327691 LMG327691:LMN327691 LWC327691:LWJ327691 MFY327691:MGF327691 MPU327691:MQB327691 MZQ327691:MZX327691 NJM327691:NJT327691 NTI327691:NTP327691 ODE327691:ODL327691 ONA327691:ONH327691 OWW327691:OXD327691 PGS327691:PGZ327691 PQO327691:PQV327691 QAK327691:QAR327691 QKG327691:QKN327691 QUC327691:QUJ327691 RDY327691:REF327691 RNU327691:ROB327691 RXQ327691:RXX327691 SHM327691:SHT327691 SRI327691:SRP327691 TBE327691:TBL327691 TLA327691:TLH327691 TUW327691:TVD327691 UES327691:UEZ327691 UOO327691:UOV327691 UYK327691:UYR327691 VIG327691:VIN327691 VSC327691:VSJ327691 WBY327691:WCF327691 WLU327691:WMB327691 WVQ327691:WVX327691 I393227:P393227 JE393227:JL393227 TA393227:TH393227 ACW393227:ADD393227 AMS393227:AMZ393227 AWO393227:AWV393227 BGK393227:BGR393227 BQG393227:BQN393227 CAC393227:CAJ393227 CJY393227:CKF393227 CTU393227:CUB393227 DDQ393227:DDX393227 DNM393227:DNT393227 DXI393227:DXP393227 EHE393227:EHL393227 ERA393227:ERH393227 FAW393227:FBD393227 FKS393227:FKZ393227 FUO393227:FUV393227 GEK393227:GER393227 GOG393227:GON393227 GYC393227:GYJ393227 HHY393227:HIF393227 HRU393227:HSB393227 IBQ393227:IBX393227 ILM393227:ILT393227 IVI393227:IVP393227 JFE393227:JFL393227 JPA393227:JPH393227 JYW393227:JZD393227 KIS393227:KIZ393227 KSO393227:KSV393227 LCK393227:LCR393227 LMG393227:LMN393227 LWC393227:LWJ393227 MFY393227:MGF393227 MPU393227:MQB393227 MZQ393227:MZX393227 NJM393227:NJT393227 NTI393227:NTP393227 ODE393227:ODL393227 ONA393227:ONH393227 OWW393227:OXD393227 PGS393227:PGZ393227 PQO393227:PQV393227 QAK393227:QAR393227 QKG393227:QKN393227 QUC393227:QUJ393227 RDY393227:REF393227 RNU393227:ROB393227 RXQ393227:RXX393227 SHM393227:SHT393227 SRI393227:SRP393227 TBE393227:TBL393227 TLA393227:TLH393227 TUW393227:TVD393227 UES393227:UEZ393227 UOO393227:UOV393227 UYK393227:UYR393227 VIG393227:VIN393227 VSC393227:VSJ393227 WBY393227:WCF393227 WLU393227:WMB393227 WVQ393227:WVX393227 I458763:P458763 JE458763:JL458763 TA458763:TH458763 ACW458763:ADD458763 AMS458763:AMZ458763 AWO458763:AWV458763 BGK458763:BGR458763 BQG458763:BQN458763 CAC458763:CAJ458763 CJY458763:CKF458763 CTU458763:CUB458763 DDQ458763:DDX458763 DNM458763:DNT458763 DXI458763:DXP458763 EHE458763:EHL458763 ERA458763:ERH458763 FAW458763:FBD458763 FKS458763:FKZ458763 FUO458763:FUV458763 GEK458763:GER458763 GOG458763:GON458763 GYC458763:GYJ458763 HHY458763:HIF458763 HRU458763:HSB458763 IBQ458763:IBX458763 ILM458763:ILT458763 IVI458763:IVP458763 JFE458763:JFL458763 JPA458763:JPH458763 JYW458763:JZD458763 KIS458763:KIZ458763 KSO458763:KSV458763 LCK458763:LCR458763 LMG458763:LMN458763 LWC458763:LWJ458763 MFY458763:MGF458763 MPU458763:MQB458763 MZQ458763:MZX458763 NJM458763:NJT458763 NTI458763:NTP458763 ODE458763:ODL458763 ONA458763:ONH458763 OWW458763:OXD458763 PGS458763:PGZ458763 PQO458763:PQV458763 QAK458763:QAR458763 QKG458763:QKN458763 QUC458763:QUJ458763 RDY458763:REF458763 RNU458763:ROB458763 RXQ458763:RXX458763 SHM458763:SHT458763 SRI458763:SRP458763 TBE458763:TBL458763 TLA458763:TLH458763 TUW458763:TVD458763 UES458763:UEZ458763 UOO458763:UOV458763 UYK458763:UYR458763 VIG458763:VIN458763 VSC458763:VSJ458763 WBY458763:WCF458763 WLU458763:WMB458763 WVQ458763:WVX458763 I524299:P524299 JE524299:JL524299 TA524299:TH524299 ACW524299:ADD524299 AMS524299:AMZ524299 AWO524299:AWV524299 BGK524299:BGR524299 BQG524299:BQN524299 CAC524299:CAJ524299 CJY524299:CKF524299 CTU524299:CUB524299 DDQ524299:DDX524299 DNM524299:DNT524299 DXI524299:DXP524299 EHE524299:EHL524299 ERA524299:ERH524299 FAW524299:FBD524299 FKS524299:FKZ524299 FUO524299:FUV524299 GEK524299:GER524299 GOG524299:GON524299 GYC524299:GYJ524299 HHY524299:HIF524299 HRU524299:HSB524299 IBQ524299:IBX524299 ILM524299:ILT524299 IVI524299:IVP524299 JFE524299:JFL524299 JPA524299:JPH524299 JYW524299:JZD524299 KIS524299:KIZ524299 KSO524299:KSV524299 LCK524299:LCR524299 LMG524299:LMN524299 LWC524299:LWJ524299 MFY524299:MGF524299 MPU524299:MQB524299 MZQ524299:MZX524299 NJM524299:NJT524299 NTI524299:NTP524299 ODE524299:ODL524299 ONA524299:ONH524299 OWW524299:OXD524299 PGS524299:PGZ524299 PQO524299:PQV524299 QAK524299:QAR524299 QKG524299:QKN524299 QUC524299:QUJ524299 RDY524299:REF524299 RNU524299:ROB524299 RXQ524299:RXX524299 SHM524299:SHT524299 SRI524299:SRP524299 TBE524299:TBL524299 TLA524299:TLH524299 TUW524299:TVD524299 UES524299:UEZ524299 UOO524299:UOV524299 UYK524299:UYR524299 VIG524299:VIN524299 VSC524299:VSJ524299 WBY524299:WCF524299 WLU524299:WMB524299 WVQ524299:WVX524299 I589835:P589835 JE589835:JL589835 TA589835:TH589835 ACW589835:ADD589835 AMS589835:AMZ589835 AWO589835:AWV589835 BGK589835:BGR589835 BQG589835:BQN589835 CAC589835:CAJ589835 CJY589835:CKF589835 CTU589835:CUB589835 DDQ589835:DDX589835 DNM589835:DNT589835 DXI589835:DXP589835 EHE589835:EHL589835 ERA589835:ERH589835 FAW589835:FBD589835 FKS589835:FKZ589835 FUO589835:FUV589835 GEK589835:GER589835 GOG589835:GON589835 GYC589835:GYJ589835 HHY589835:HIF589835 HRU589835:HSB589835 IBQ589835:IBX589835 ILM589835:ILT589835 IVI589835:IVP589835 JFE589835:JFL589835 JPA589835:JPH589835 JYW589835:JZD589835 KIS589835:KIZ589835 KSO589835:KSV589835 LCK589835:LCR589835 LMG589835:LMN589835 LWC589835:LWJ589835 MFY589835:MGF589835 MPU589835:MQB589835 MZQ589835:MZX589835 NJM589835:NJT589835 NTI589835:NTP589835 ODE589835:ODL589835 ONA589835:ONH589835 OWW589835:OXD589835 PGS589835:PGZ589835 PQO589835:PQV589835 QAK589835:QAR589835 QKG589835:QKN589835 QUC589835:QUJ589835 RDY589835:REF589835 RNU589835:ROB589835 RXQ589835:RXX589835 SHM589835:SHT589835 SRI589835:SRP589835 TBE589835:TBL589835 TLA589835:TLH589835 TUW589835:TVD589835 UES589835:UEZ589835 UOO589835:UOV589835 UYK589835:UYR589835 VIG589835:VIN589835 VSC589835:VSJ589835 WBY589835:WCF589835 WLU589835:WMB589835 WVQ589835:WVX589835 I655371:P655371 JE655371:JL655371 TA655371:TH655371 ACW655371:ADD655371 AMS655371:AMZ655371 AWO655371:AWV655371 BGK655371:BGR655371 BQG655371:BQN655371 CAC655371:CAJ655371 CJY655371:CKF655371 CTU655371:CUB655371 DDQ655371:DDX655371 DNM655371:DNT655371 DXI655371:DXP655371 EHE655371:EHL655371 ERA655371:ERH655371 FAW655371:FBD655371 FKS655371:FKZ655371 FUO655371:FUV655371 GEK655371:GER655371 GOG655371:GON655371 GYC655371:GYJ655371 HHY655371:HIF655371 HRU655371:HSB655371 IBQ655371:IBX655371 ILM655371:ILT655371 IVI655371:IVP655371 JFE655371:JFL655371 JPA655371:JPH655371 JYW655371:JZD655371 KIS655371:KIZ655371 KSO655371:KSV655371 LCK655371:LCR655371 LMG655371:LMN655371 LWC655371:LWJ655371 MFY655371:MGF655371 MPU655371:MQB655371 MZQ655371:MZX655371 NJM655371:NJT655371 NTI655371:NTP655371 ODE655371:ODL655371 ONA655371:ONH655371 OWW655371:OXD655371 PGS655371:PGZ655371 PQO655371:PQV655371 QAK655371:QAR655371 QKG655371:QKN655371 QUC655371:QUJ655371 RDY655371:REF655371 RNU655371:ROB655371 RXQ655371:RXX655371 SHM655371:SHT655371 SRI655371:SRP655371 TBE655371:TBL655371 TLA655371:TLH655371 TUW655371:TVD655371 UES655371:UEZ655371 UOO655371:UOV655371 UYK655371:UYR655371 VIG655371:VIN655371 VSC655371:VSJ655371 WBY655371:WCF655371 WLU655371:WMB655371 WVQ655371:WVX655371 I720907:P720907 JE720907:JL720907 TA720907:TH720907 ACW720907:ADD720907 AMS720907:AMZ720907 AWO720907:AWV720907 BGK720907:BGR720907 BQG720907:BQN720907 CAC720907:CAJ720907 CJY720907:CKF720907 CTU720907:CUB720907 DDQ720907:DDX720907 DNM720907:DNT720907 DXI720907:DXP720907 EHE720907:EHL720907 ERA720907:ERH720907 FAW720907:FBD720907 FKS720907:FKZ720907 FUO720907:FUV720907 GEK720907:GER720907 GOG720907:GON720907 GYC720907:GYJ720907 HHY720907:HIF720907 HRU720907:HSB720907 IBQ720907:IBX720907 ILM720907:ILT720907 IVI720907:IVP720907 JFE720907:JFL720907 JPA720907:JPH720907 JYW720907:JZD720907 KIS720907:KIZ720907 KSO720907:KSV720907 LCK720907:LCR720907 LMG720907:LMN720907 LWC720907:LWJ720907 MFY720907:MGF720907 MPU720907:MQB720907 MZQ720907:MZX720907 NJM720907:NJT720907 NTI720907:NTP720907 ODE720907:ODL720907 ONA720907:ONH720907 OWW720907:OXD720907 PGS720907:PGZ720907 PQO720907:PQV720907 QAK720907:QAR720907 QKG720907:QKN720907 QUC720907:QUJ720907 RDY720907:REF720907 RNU720907:ROB720907 RXQ720907:RXX720907 SHM720907:SHT720907 SRI720907:SRP720907 TBE720907:TBL720907 TLA720907:TLH720907 TUW720907:TVD720907 UES720907:UEZ720907 UOO720907:UOV720907 UYK720907:UYR720907 VIG720907:VIN720907 VSC720907:VSJ720907 WBY720907:WCF720907 WLU720907:WMB720907 WVQ720907:WVX720907 I786443:P786443 JE786443:JL786443 TA786443:TH786443 ACW786443:ADD786443 AMS786443:AMZ786443 AWO786443:AWV786443 BGK786443:BGR786443 BQG786443:BQN786443 CAC786443:CAJ786443 CJY786443:CKF786443 CTU786443:CUB786443 DDQ786443:DDX786443 DNM786443:DNT786443 DXI786443:DXP786443 EHE786443:EHL786443 ERA786443:ERH786443 FAW786443:FBD786443 FKS786443:FKZ786443 FUO786443:FUV786443 GEK786443:GER786443 GOG786443:GON786443 GYC786443:GYJ786443 HHY786443:HIF786443 HRU786443:HSB786443 IBQ786443:IBX786443 ILM786443:ILT786443 IVI786443:IVP786443 JFE786443:JFL786443 JPA786443:JPH786443 JYW786443:JZD786443 KIS786443:KIZ786443 KSO786443:KSV786443 LCK786443:LCR786443 LMG786443:LMN786443 LWC786443:LWJ786443 MFY786443:MGF786443 MPU786443:MQB786443 MZQ786443:MZX786443 NJM786443:NJT786443 NTI786443:NTP786443 ODE786443:ODL786443 ONA786443:ONH786443 OWW786443:OXD786443 PGS786443:PGZ786443 PQO786443:PQV786443 QAK786443:QAR786443 QKG786443:QKN786443 QUC786443:QUJ786443 RDY786443:REF786443 RNU786443:ROB786443 RXQ786443:RXX786443 SHM786443:SHT786443 SRI786443:SRP786443 TBE786443:TBL786443 TLA786443:TLH786443 TUW786443:TVD786443 UES786443:UEZ786443 UOO786443:UOV786443 UYK786443:UYR786443 VIG786443:VIN786443 VSC786443:VSJ786443 WBY786443:WCF786443 WLU786443:WMB786443 WVQ786443:WVX786443 I851979:P851979 JE851979:JL851979 TA851979:TH851979 ACW851979:ADD851979 AMS851979:AMZ851979 AWO851979:AWV851979 BGK851979:BGR851979 BQG851979:BQN851979 CAC851979:CAJ851979 CJY851979:CKF851979 CTU851979:CUB851979 DDQ851979:DDX851979 DNM851979:DNT851979 DXI851979:DXP851979 EHE851979:EHL851979 ERA851979:ERH851979 FAW851979:FBD851979 FKS851979:FKZ851979 FUO851979:FUV851979 GEK851979:GER851979 GOG851979:GON851979 GYC851979:GYJ851979 HHY851979:HIF851979 HRU851979:HSB851979 IBQ851979:IBX851979 ILM851979:ILT851979 IVI851979:IVP851979 JFE851979:JFL851979 JPA851979:JPH851979 JYW851979:JZD851979 KIS851979:KIZ851979 KSO851979:KSV851979 LCK851979:LCR851979 LMG851979:LMN851979 LWC851979:LWJ851979 MFY851979:MGF851979 MPU851979:MQB851979 MZQ851979:MZX851979 NJM851979:NJT851979 NTI851979:NTP851979 ODE851979:ODL851979 ONA851979:ONH851979 OWW851979:OXD851979 PGS851979:PGZ851979 PQO851979:PQV851979 QAK851979:QAR851979 QKG851979:QKN851979 QUC851979:QUJ851979 RDY851979:REF851979 RNU851979:ROB851979 RXQ851979:RXX851979 SHM851979:SHT851979 SRI851979:SRP851979 TBE851979:TBL851979 TLA851979:TLH851979 TUW851979:TVD851979 UES851979:UEZ851979 UOO851979:UOV851979 UYK851979:UYR851979 VIG851979:VIN851979 VSC851979:VSJ851979 WBY851979:WCF851979 WLU851979:WMB851979 WVQ851979:WVX851979 I917515:P917515 JE917515:JL917515 TA917515:TH917515 ACW917515:ADD917515 AMS917515:AMZ917515 AWO917515:AWV917515 BGK917515:BGR917515 BQG917515:BQN917515 CAC917515:CAJ917515 CJY917515:CKF917515 CTU917515:CUB917515 DDQ917515:DDX917515 DNM917515:DNT917515 DXI917515:DXP917515 EHE917515:EHL917515 ERA917515:ERH917515 FAW917515:FBD917515 FKS917515:FKZ917515 FUO917515:FUV917515 GEK917515:GER917515 GOG917515:GON917515 GYC917515:GYJ917515 HHY917515:HIF917515 HRU917515:HSB917515 IBQ917515:IBX917515 ILM917515:ILT917515 IVI917515:IVP917515 JFE917515:JFL917515 JPA917515:JPH917515 JYW917515:JZD917515 KIS917515:KIZ917515 KSO917515:KSV917515 LCK917515:LCR917515 LMG917515:LMN917515 LWC917515:LWJ917515 MFY917515:MGF917515 MPU917515:MQB917515 MZQ917515:MZX917515 NJM917515:NJT917515 NTI917515:NTP917515 ODE917515:ODL917515 ONA917515:ONH917515 OWW917515:OXD917515 PGS917515:PGZ917515 PQO917515:PQV917515 QAK917515:QAR917515 QKG917515:QKN917515 QUC917515:QUJ917515 RDY917515:REF917515 RNU917515:ROB917515 RXQ917515:RXX917515 SHM917515:SHT917515 SRI917515:SRP917515 TBE917515:TBL917515 TLA917515:TLH917515 TUW917515:TVD917515 UES917515:UEZ917515 UOO917515:UOV917515 UYK917515:UYR917515 VIG917515:VIN917515 VSC917515:VSJ917515 WBY917515:WCF917515 WLU917515:WMB917515 WVQ917515:WVX917515 I983051:P983051 JE983051:JL983051 TA983051:TH983051 ACW983051:ADD983051 AMS983051:AMZ983051 AWO983051:AWV983051 BGK983051:BGR983051 BQG983051:BQN983051 CAC983051:CAJ983051 CJY983051:CKF983051 CTU983051:CUB983051 DDQ983051:DDX983051 DNM983051:DNT983051 DXI983051:DXP983051 EHE983051:EHL983051 ERA983051:ERH983051 FAW983051:FBD983051 FKS983051:FKZ983051 FUO983051:FUV983051 GEK983051:GER983051 GOG983051:GON983051 GYC983051:GYJ983051 HHY983051:HIF983051 HRU983051:HSB983051 IBQ983051:IBX983051 ILM983051:ILT983051 IVI983051:IVP983051 JFE983051:JFL983051 JPA983051:JPH983051 JYW983051:JZD983051 KIS983051:KIZ983051 KSO983051:KSV983051 LCK983051:LCR983051 LMG983051:LMN983051 LWC983051:LWJ983051 MFY983051:MGF983051 MPU983051:MQB983051 MZQ983051:MZX983051 NJM983051:NJT983051 NTI983051:NTP983051 ODE983051:ODL983051 ONA983051:ONH983051 OWW983051:OXD983051 PGS983051:PGZ983051 PQO983051:PQV983051 QAK983051:QAR983051 QKG983051:QKN983051 QUC983051:QUJ983051 RDY983051:REF983051 RNU983051:ROB983051 RXQ983051:RXX983051 SHM983051:SHT983051 SRI983051:SRP983051 TBE983051:TBL983051 TLA983051:TLH983051 TUW983051:TVD983051 UES983051:UEZ983051 UOO983051:UOV983051 UYK983051:UYR983051 VIG983051:VIN983051 VSC983051:VSJ983051 WBY983051:WCF983051 WLU983051:WMB983051 WVQ983051:WVX983051" xr:uid="{B7F927E3-A31A-47CA-82BE-191396A2CAEE}">
      <formula1>$A$52:$A$59</formula1>
    </dataValidation>
    <dataValidation operator="greaterThanOrEqual" allowBlank="1" showInputMessage="1" showErrorMessage="1" errorTitle="Erro de valores" error="Digite um valor igual a 0% ou 2%." sqref="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xr:uid="{E9DCD952-02FC-4ACA-9536-1934CE81DB8E}"/>
    <dataValidation type="decimal" allowBlank="1" showInputMessage="1" showErrorMessage="1" errorTitle="Erro de valores" error="Digite um valor maior do que 0." sqref="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xr:uid="{3DB3A065-CA6D-495D-8971-8E8C54822276}">
      <formula1>0</formula1>
      <formula2>1</formula2>
    </dataValidation>
    <dataValidation type="decimal" allowBlank="1" showInputMessage="1" showErrorMessage="1" errorTitle="Valor não permitido" error="Digite um percentual entre 0% e 100%." promptTitle="Valores admissíveis:" prompt="Insira valores entre 0 e 100%." sqref="Q13:R13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Q65549:R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Q131085:R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Q196621:R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Q262157:R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Q327693:R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Q393229:R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Q458765:R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Q524301:R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Q589837:R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Q655373:R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Q720909:R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Q786445:R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Q851981:R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Q917517:R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Q983053:R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xr:uid="{661BB8FD-E84A-4C7B-B654-5BC80C9D24E4}">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xr:uid="{BB842E6F-66C7-4E93-B5E7-AD0FCD017D30}">
      <formula1>0</formula1>
    </dataValidation>
    <dataValidation type="decimal" allowBlank="1" showInputMessage="1" showErrorMessage="1" errorTitle="Erro de valores" error="Digite um valor entre 0% e 100%" sqref="N18:N23 JJ18:JJ23 TF18:TF23 ADB18:ADB23 AMX18:AMX23 AWT18:AWT23 BGP18:BGP23 BQL18:BQL23 CAH18:CAH23 CKD18:CKD23 CTZ18:CTZ23 DDV18:DDV23 DNR18:DNR23 DXN18:DXN23 EHJ18:EHJ23 ERF18:ERF23 FBB18:FBB23 FKX18:FKX23 FUT18:FUT23 GEP18:GEP23 GOL18:GOL23 GYH18:GYH23 HID18:HID23 HRZ18:HRZ23 IBV18:IBV23 ILR18:ILR23 IVN18:IVN23 JFJ18:JFJ23 JPF18:JPF23 JZB18:JZB23 KIX18:KIX23 KST18:KST23 LCP18:LCP23 LML18:LML23 LWH18:LWH23 MGD18:MGD23 MPZ18:MPZ23 MZV18:MZV23 NJR18:NJR23 NTN18:NTN23 ODJ18:ODJ23 ONF18:ONF23 OXB18:OXB23 PGX18:PGX23 PQT18:PQT23 QAP18:QAP23 QKL18:QKL23 QUH18:QUH23 RED18:RED23 RNZ18:RNZ23 RXV18:RXV23 SHR18:SHR23 SRN18:SRN23 TBJ18:TBJ23 TLF18:TLF23 TVB18:TVB23 UEX18:UEX23 UOT18:UOT23 UYP18:UYP23 VIL18:VIL23 VSH18:VSH23 WCD18:WCD23 WLZ18:WLZ23 WVV18:WVV23 N65554:N65559 JJ65554:JJ65559 TF65554:TF65559 ADB65554:ADB65559 AMX65554:AMX65559 AWT65554:AWT65559 BGP65554:BGP65559 BQL65554:BQL65559 CAH65554:CAH65559 CKD65554:CKD65559 CTZ65554:CTZ65559 DDV65554:DDV65559 DNR65554:DNR65559 DXN65554:DXN65559 EHJ65554:EHJ65559 ERF65554:ERF65559 FBB65554:FBB65559 FKX65554:FKX65559 FUT65554:FUT65559 GEP65554:GEP65559 GOL65554:GOL65559 GYH65554:GYH65559 HID65554:HID65559 HRZ65554:HRZ65559 IBV65554:IBV65559 ILR65554:ILR65559 IVN65554:IVN65559 JFJ65554:JFJ65559 JPF65554:JPF65559 JZB65554:JZB65559 KIX65554:KIX65559 KST65554:KST65559 LCP65554:LCP65559 LML65554:LML65559 LWH65554:LWH65559 MGD65554:MGD65559 MPZ65554:MPZ65559 MZV65554:MZV65559 NJR65554:NJR65559 NTN65554:NTN65559 ODJ65554:ODJ65559 ONF65554:ONF65559 OXB65554:OXB65559 PGX65554:PGX65559 PQT65554:PQT65559 QAP65554:QAP65559 QKL65554:QKL65559 QUH65554:QUH65559 RED65554:RED65559 RNZ65554:RNZ65559 RXV65554:RXV65559 SHR65554:SHR65559 SRN65554:SRN65559 TBJ65554:TBJ65559 TLF65554:TLF65559 TVB65554:TVB65559 UEX65554:UEX65559 UOT65554:UOT65559 UYP65554:UYP65559 VIL65554:VIL65559 VSH65554:VSH65559 WCD65554:WCD65559 WLZ65554:WLZ65559 WVV65554:WVV65559 N131090:N131095 JJ131090:JJ131095 TF131090:TF131095 ADB131090:ADB131095 AMX131090:AMX131095 AWT131090:AWT131095 BGP131090:BGP131095 BQL131090:BQL131095 CAH131090:CAH131095 CKD131090:CKD131095 CTZ131090:CTZ131095 DDV131090:DDV131095 DNR131090:DNR131095 DXN131090:DXN131095 EHJ131090:EHJ131095 ERF131090:ERF131095 FBB131090:FBB131095 FKX131090:FKX131095 FUT131090:FUT131095 GEP131090:GEP131095 GOL131090:GOL131095 GYH131090:GYH131095 HID131090:HID131095 HRZ131090:HRZ131095 IBV131090:IBV131095 ILR131090:ILR131095 IVN131090:IVN131095 JFJ131090:JFJ131095 JPF131090:JPF131095 JZB131090:JZB131095 KIX131090:KIX131095 KST131090:KST131095 LCP131090:LCP131095 LML131090:LML131095 LWH131090:LWH131095 MGD131090:MGD131095 MPZ131090:MPZ131095 MZV131090:MZV131095 NJR131090:NJR131095 NTN131090:NTN131095 ODJ131090:ODJ131095 ONF131090:ONF131095 OXB131090:OXB131095 PGX131090:PGX131095 PQT131090:PQT131095 QAP131090:QAP131095 QKL131090:QKL131095 QUH131090:QUH131095 RED131090:RED131095 RNZ131090:RNZ131095 RXV131090:RXV131095 SHR131090:SHR131095 SRN131090:SRN131095 TBJ131090:TBJ131095 TLF131090:TLF131095 TVB131090:TVB131095 UEX131090:UEX131095 UOT131090:UOT131095 UYP131090:UYP131095 VIL131090:VIL131095 VSH131090:VSH131095 WCD131090:WCD131095 WLZ131090:WLZ131095 WVV131090:WVV131095 N196626:N196631 JJ196626:JJ196631 TF196626:TF196631 ADB196626:ADB196631 AMX196626:AMX196631 AWT196626:AWT196631 BGP196626:BGP196631 BQL196626:BQL196631 CAH196626:CAH196631 CKD196626:CKD196631 CTZ196626:CTZ196631 DDV196626:DDV196631 DNR196626:DNR196631 DXN196626:DXN196631 EHJ196626:EHJ196631 ERF196626:ERF196631 FBB196626:FBB196631 FKX196626:FKX196631 FUT196626:FUT196631 GEP196626:GEP196631 GOL196626:GOL196631 GYH196626:GYH196631 HID196626:HID196631 HRZ196626:HRZ196631 IBV196626:IBV196631 ILR196626:ILR196631 IVN196626:IVN196631 JFJ196626:JFJ196631 JPF196626:JPF196631 JZB196626:JZB196631 KIX196626:KIX196631 KST196626:KST196631 LCP196626:LCP196631 LML196626:LML196631 LWH196626:LWH196631 MGD196626:MGD196631 MPZ196626:MPZ196631 MZV196626:MZV196631 NJR196626:NJR196631 NTN196626:NTN196631 ODJ196626:ODJ196631 ONF196626:ONF196631 OXB196626:OXB196631 PGX196626:PGX196631 PQT196626:PQT196631 QAP196626:QAP196631 QKL196626:QKL196631 QUH196626:QUH196631 RED196626:RED196631 RNZ196626:RNZ196631 RXV196626:RXV196631 SHR196626:SHR196631 SRN196626:SRN196631 TBJ196626:TBJ196631 TLF196626:TLF196631 TVB196626:TVB196631 UEX196626:UEX196631 UOT196626:UOT196631 UYP196626:UYP196631 VIL196626:VIL196631 VSH196626:VSH196631 WCD196626:WCD196631 WLZ196626:WLZ196631 WVV196626:WVV196631 N262162:N262167 JJ262162:JJ262167 TF262162:TF262167 ADB262162:ADB262167 AMX262162:AMX262167 AWT262162:AWT262167 BGP262162:BGP262167 BQL262162:BQL262167 CAH262162:CAH262167 CKD262162:CKD262167 CTZ262162:CTZ262167 DDV262162:DDV262167 DNR262162:DNR262167 DXN262162:DXN262167 EHJ262162:EHJ262167 ERF262162:ERF262167 FBB262162:FBB262167 FKX262162:FKX262167 FUT262162:FUT262167 GEP262162:GEP262167 GOL262162:GOL262167 GYH262162:GYH262167 HID262162:HID262167 HRZ262162:HRZ262167 IBV262162:IBV262167 ILR262162:ILR262167 IVN262162:IVN262167 JFJ262162:JFJ262167 JPF262162:JPF262167 JZB262162:JZB262167 KIX262162:KIX262167 KST262162:KST262167 LCP262162:LCP262167 LML262162:LML262167 LWH262162:LWH262167 MGD262162:MGD262167 MPZ262162:MPZ262167 MZV262162:MZV262167 NJR262162:NJR262167 NTN262162:NTN262167 ODJ262162:ODJ262167 ONF262162:ONF262167 OXB262162:OXB262167 PGX262162:PGX262167 PQT262162:PQT262167 QAP262162:QAP262167 QKL262162:QKL262167 QUH262162:QUH262167 RED262162:RED262167 RNZ262162:RNZ262167 RXV262162:RXV262167 SHR262162:SHR262167 SRN262162:SRN262167 TBJ262162:TBJ262167 TLF262162:TLF262167 TVB262162:TVB262167 UEX262162:UEX262167 UOT262162:UOT262167 UYP262162:UYP262167 VIL262162:VIL262167 VSH262162:VSH262167 WCD262162:WCD262167 WLZ262162:WLZ262167 WVV262162:WVV262167 N327698:N327703 JJ327698:JJ327703 TF327698:TF327703 ADB327698:ADB327703 AMX327698:AMX327703 AWT327698:AWT327703 BGP327698:BGP327703 BQL327698:BQL327703 CAH327698:CAH327703 CKD327698:CKD327703 CTZ327698:CTZ327703 DDV327698:DDV327703 DNR327698:DNR327703 DXN327698:DXN327703 EHJ327698:EHJ327703 ERF327698:ERF327703 FBB327698:FBB327703 FKX327698:FKX327703 FUT327698:FUT327703 GEP327698:GEP327703 GOL327698:GOL327703 GYH327698:GYH327703 HID327698:HID327703 HRZ327698:HRZ327703 IBV327698:IBV327703 ILR327698:ILR327703 IVN327698:IVN327703 JFJ327698:JFJ327703 JPF327698:JPF327703 JZB327698:JZB327703 KIX327698:KIX327703 KST327698:KST327703 LCP327698:LCP327703 LML327698:LML327703 LWH327698:LWH327703 MGD327698:MGD327703 MPZ327698:MPZ327703 MZV327698:MZV327703 NJR327698:NJR327703 NTN327698:NTN327703 ODJ327698:ODJ327703 ONF327698:ONF327703 OXB327698:OXB327703 PGX327698:PGX327703 PQT327698:PQT327703 QAP327698:QAP327703 QKL327698:QKL327703 QUH327698:QUH327703 RED327698:RED327703 RNZ327698:RNZ327703 RXV327698:RXV327703 SHR327698:SHR327703 SRN327698:SRN327703 TBJ327698:TBJ327703 TLF327698:TLF327703 TVB327698:TVB327703 UEX327698:UEX327703 UOT327698:UOT327703 UYP327698:UYP327703 VIL327698:VIL327703 VSH327698:VSH327703 WCD327698:WCD327703 WLZ327698:WLZ327703 WVV327698:WVV327703 N393234:N393239 JJ393234:JJ393239 TF393234:TF393239 ADB393234:ADB393239 AMX393234:AMX393239 AWT393234:AWT393239 BGP393234:BGP393239 BQL393234:BQL393239 CAH393234:CAH393239 CKD393234:CKD393239 CTZ393234:CTZ393239 DDV393234:DDV393239 DNR393234:DNR393239 DXN393234:DXN393239 EHJ393234:EHJ393239 ERF393234:ERF393239 FBB393234:FBB393239 FKX393234:FKX393239 FUT393234:FUT393239 GEP393234:GEP393239 GOL393234:GOL393239 GYH393234:GYH393239 HID393234:HID393239 HRZ393234:HRZ393239 IBV393234:IBV393239 ILR393234:ILR393239 IVN393234:IVN393239 JFJ393234:JFJ393239 JPF393234:JPF393239 JZB393234:JZB393239 KIX393234:KIX393239 KST393234:KST393239 LCP393234:LCP393239 LML393234:LML393239 LWH393234:LWH393239 MGD393234:MGD393239 MPZ393234:MPZ393239 MZV393234:MZV393239 NJR393234:NJR393239 NTN393234:NTN393239 ODJ393234:ODJ393239 ONF393234:ONF393239 OXB393234:OXB393239 PGX393234:PGX393239 PQT393234:PQT393239 QAP393234:QAP393239 QKL393234:QKL393239 QUH393234:QUH393239 RED393234:RED393239 RNZ393234:RNZ393239 RXV393234:RXV393239 SHR393234:SHR393239 SRN393234:SRN393239 TBJ393234:TBJ393239 TLF393234:TLF393239 TVB393234:TVB393239 UEX393234:UEX393239 UOT393234:UOT393239 UYP393234:UYP393239 VIL393234:VIL393239 VSH393234:VSH393239 WCD393234:WCD393239 WLZ393234:WLZ393239 WVV393234:WVV393239 N458770:N458775 JJ458770:JJ458775 TF458770:TF458775 ADB458770:ADB458775 AMX458770:AMX458775 AWT458770:AWT458775 BGP458770:BGP458775 BQL458770:BQL458775 CAH458770:CAH458775 CKD458770:CKD458775 CTZ458770:CTZ458775 DDV458770:DDV458775 DNR458770:DNR458775 DXN458770:DXN458775 EHJ458770:EHJ458775 ERF458770:ERF458775 FBB458770:FBB458775 FKX458770:FKX458775 FUT458770:FUT458775 GEP458770:GEP458775 GOL458770:GOL458775 GYH458770:GYH458775 HID458770:HID458775 HRZ458770:HRZ458775 IBV458770:IBV458775 ILR458770:ILR458775 IVN458770:IVN458775 JFJ458770:JFJ458775 JPF458770:JPF458775 JZB458770:JZB458775 KIX458770:KIX458775 KST458770:KST458775 LCP458770:LCP458775 LML458770:LML458775 LWH458770:LWH458775 MGD458770:MGD458775 MPZ458770:MPZ458775 MZV458770:MZV458775 NJR458770:NJR458775 NTN458770:NTN458775 ODJ458770:ODJ458775 ONF458770:ONF458775 OXB458770:OXB458775 PGX458770:PGX458775 PQT458770:PQT458775 QAP458770:QAP458775 QKL458770:QKL458775 QUH458770:QUH458775 RED458770:RED458775 RNZ458770:RNZ458775 RXV458770:RXV458775 SHR458770:SHR458775 SRN458770:SRN458775 TBJ458770:TBJ458775 TLF458770:TLF458775 TVB458770:TVB458775 UEX458770:UEX458775 UOT458770:UOT458775 UYP458770:UYP458775 VIL458770:VIL458775 VSH458770:VSH458775 WCD458770:WCD458775 WLZ458770:WLZ458775 WVV458770:WVV458775 N524306:N524311 JJ524306:JJ524311 TF524306:TF524311 ADB524306:ADB524311 AMX524306:AMX524311 AWT524306:AWT524311 BGP524306:BGP524311 BQL524306:BQL524311 CAH524306:CAH524311 CKD524306:CKD524311 CTZ524306:CTZ524311 DDV524306:DDV524311 DNR524306:DNR524311 DXN524306:DXN524311 EHJ524306:EHJ524311 ERF524306:ERF524311 FBB524306:FBB524311 FKX524306:FKX524311 FUT524306:FUT524311 GEP524306:GEP524311 GOL524306:GOL524311 GYH524306:GYH524311 HID524306:HID524311 HRZ524306:HRZ524311 IBV524306:IBV524311 ILR524306:ILR524311 IVN524306:IVN524311 JFJ524306:JFJ524311 JPF524306:JPF524311 JZB524306:JZB524311 KIX524306:KIX524311 KST524306:KST524311 LCP524306:LCP524311 LML524306:LML524311 LWH524306:LWH524311 MGD524306:MGD524311 MPZ524306:MPZ524311 MZV524306:MZV524311 NJR524306:NJR524311 NTN524306:NTN524311 ODJ524306:ODJ524311 ONF524306:ONF524311 OXB524306:OXB524311 PGX524306:PGX524311 PQT524306:PQT524311 QAP524306:QAP524311 QKL524306:QKL524311 QUH524306:QUH524311 RED524306:RED524311 RNZ524306:RNZ524311 RXV524306:RXV524311 SHR524306:SHR524311 SRN524306:SRN524311 TBJ524306:TBJ524311 TLF524306:TLF524311 TVB524306:TVB524311 UEX524306:UEX524311 UOT524306:UOT524311 UYP524306:UYP524311 VIL524306:VIL524311 VSH524306:VSH524311 WCD524306:WCD524311 WLZ524306:WLZ524311 WVV524306:WVV524311 N589842:N589847 JJ589842:JJ589847 TF589842:TF589847 ADB589842:ADB589847 AMX589842:AMX589847 AWT589842:AWT589847 BGP589842:BGP589847 BQL589842:BQL589847 CAH589842:CAH589847 CKD589842:CKD589847 CTZ589842:CTZ589847 DDV589842:DDV589847 DNR589842:DNR589847 DXN589842:DXN589847 EHJ589842:EHJ589847 ERF589842:ERF589847 FBB589842:FBB589847 FKX589842:FKX589847 FUT589842:FUT589847 GEP589842:GEP589847 GOL589842:GOL589847 GYH589842:GYH589847 HID589842:HID589847 HRZ589842:HRZ589847 IBV589842:IBV589847 ILR589842:ILR589847 IVN589842:IVN589847 JFJ589842:JFJ589847 JPF589842:JPF589847 JZB589842:JZB589847 KIX589842:KIX589847 KST589842:KST589847 LCP589842:LCP589847 LML589842:LML589847 LWH589842:LWH589847 MGD589842:MGD589847 MPZ589842:MPZ589847 MZV589842:MZV589847 NJR589842:NJR589847 NTN589842:NTN589847 ODJ589842:ODJ589847 ONF589842:ONF589847 OXB589842:OXB589847 PGX589842:PGX589847 PQT589842:PQT589847 QAP589842:QAP589847 QKL589842:QKL589847 QUH589842:QUH589847 RED589842:RED589847 RNZ589842:RNZ589847 RXV589842:RXV589847 SHR589842:SHR589847 SRN589842:SRN589847 TBJ589842:TBJ589847 TLF589842:TLF589847 TVB589842:TVB589847 UEX589842:UEX589847 UOT589842:UOT589847 UYP589842:UYP589847 VIL589842:VIL589847 VSH589842:VSH589847 WCD589842:WCD589847 WLZ589842:WLZ589847 WVV589842:WVV589847 N655378:N655383 JJ655378:JJ655383 TF655378:TF655383 ADB655378:ADB655383 AMX655378:AMX655383 AWT655378:AWT655383 BGP655378:BGP655383 BQL655378:BQL655383 CAH655378:CAH655383 CKD655378:CKD655383 CTZ655378:CTZ655383 DDV655378:DDV655383 DNR655378:DNR655383 DXN655378:DXN655383 EHJ655378:EHJ655383 ERF655378:ERF655383 FBB655378:FBB655383 FKX655378:FKX655383 FUT655378:FUT655383 GEP655378:GEP655383 GOL655378:GOL655383 GYH655378:GYH655383 HID655378:HID655383 HRZ655378:HRZ655383 IBV655378:IBV655383 ILR655378:ILR655383 IVN655378:IVN655383 JFJ655378:JFJ655383 JPF655378:JPF655383 JZB655378:JZB655383 KIX655378:KIX655383 KST655378:KST655383 LCP655378:LCP655383 LML655378:LML655383 LWH655378:LWH655383 MGD655378:MGD655383 MPZ655378:MPZ655383 MZV655378:MZV655383 NJR655378:NJR655383 NTN655378:NTN655383 ODJ655378:ODJ655383 ONF655378:ONF655383 OXB655378:OXB655383 PGX655378:PGX655383 PQT655378:PQT655383 QAP655378:QAP655383 QKL655378:QKL655383 QUH655378:QUH655383 RED655378:RED655383 RNZ655378:RNZ655383 RXV655378:RXV655383 SHR655378:SHR655383 SRN655378:SRN655383 TBJ655378:TBJ655383 TLF655378:TLF655383 TVB655378:TVB655383 UEX655378:UEX655383 UOT655378:UOT655383 UYP655378:UYP655383 VIL655378:VIL655383 VSH655378:VSH655383 WCD655378:WCD655383 WLZ655378:WLZ655383 WVV655378:WVV655383 N720914:N720919 JJ720914:JJ720919 TF720914:TF720919 ADB720914:ADB720919 AMX720914:AMX720919 AWT720914:AWT720919 BGP720914:BGP720919 BQL720914:BQL720919 CAH720914:CAH720919 CKD720914:CKD720919 CTZ720914:CTZ720919 DDV720914:DDV720919 DNR720914:DNR720919 DXN720914:DXN720919 EHJ720914:EHJ720919 ERF720914:ERF720919 FBB720914:FBB720919 FKX720914:FKX720919 FUT720914:FUT720919 GEP720914:GEP720919 GOL720914:GOL720919 GYH720914:GYH720919 HID720914:HID720919 HRZ720914:HRZ720919 IBV720914:IBV720919 ILR720914:ILR720919 IVN720914:IVN720919 JFJ720914:JFJ720919 JPF720914:JPF720919 JZB720914:JZB720919 KIX720914:KIX720919 KST720914:KST720919 LCP720914:LCP720919 LML720914:LML720919 LWH720914:LWH720919 MGD720914:MGD720919 MPZ720914:MPZ720919 MZV720914:MZV720919 NJR720914:NJR720919 NTN720914:NTN720919 ODJ720914:ODJ720919 ONF720914:ONF720919 OXB720914:OXB720919 PGX720914:PGX720919 PQT720914:PQT720919 QAP720914:QAP720919 QKL720914:QKL720919 QUH720914:QUH720919 RED720914:RED720919 RNZ720914:RNZ720919 RXV720914:RXV720919 SHR720914:SHR720919 SRN720914:SRN720919 TBJ720914:TBJ720919 TLF720914:TLF720919 TVB720914:TVB720919 UEX720914:UEX720919 UOT720914:UOT720919 UYP720914:UYP720919 VIL720914:VIL720919 VSH720914:VSH720919 WCD720914:WCD720919 WLZ720914:WLZ720919 WVV720914:WVV720919 N786450:N786455 JJ786450:JJ786455 TF786450:TF786455 ADB786450:ADB786455 AMX786450:AMX786455 AWT786450:AWT786455 BGP786450:BGP786455 BQL786450:BQL786455 CAH786450:CAH786455 CKD786450:CKD786455 CTZ786450:CTZ786455 DDV786450:DDV786455 DNR786450:DNR786455 DXN786450:DXN786455 EHJ786450:EHJ786455 ERF786450:ERF786455 FBB786450:FBB786455 FKX786450:FKX786455 FUT786450:FUT786455 GEP786450:GEP786455 GOL786450:GOL786455 GYH786450:GYH786455 HID786450:HID786455 HRZ786450:HRZ786455 IBV786450:IBV786455 ILR786450:ILR786455 IVN786450:IVN786455 JFJ786450:JFJ786455 JPF786450:JPF786455 JZB786450:JZB786455 KIX786450:KIX786455 KST786450:KST786455 LCP786450:LCP786455 LML786450:LML786455 LWH786450:LWH786455 MGD786450:MGD786455 MPZ786450:MPZ786455 MZV786450:MZV786455 NJR786450:NJR786455 NTN786450:NTN786455 ODJ786450:ODJ786455 ONF786450:ONF786455 OXB786450:OXB786455 PGX786450:PGX786455 PQT786450:PQT786455 QAP786450:QAP786455 QKL786450:QKL786455 QUH786450:QUH786455 RED786450:RED786455 RNZ786450:RNZ786455 RXV786450:RXV786455 SHR786450:SHR786455 SRN786450:SRN786455 TBJ786450:TBJ786455 TLF786450:TLF786455 TVB786450:TVB786455 UEX786450:UEX786455 UOT786450:UOT786455 UYP786450:UYP786455 VIL786450:VIL786455 VSH786450:VSH786455 WCD786450:WCD786455 WLZ786450:WLZ786455 WVV786450:WVV786455 N851986:N851991 JJ851986:JJ851991 TF851986:TF851991 ADB851986:ADB851991 AMX851986:AMX851991 AWT851986:AWT851991 BGP851986:BGP851991 BQL851986:BQL851991 CAH851986:CAH851991 CKD851986:CKD851991 CTZ851986:CTZ851991 DDV851986:DDV851991 DNR851986:DNR851991 DXN851986:DXN851991 EHJ851986:EHJ851991 ERF851986:ERF851991 FBB851986:FBB851991 FKX851986:FKX851991 FUT851986:FUT851991 GEP851986:GEP851991 GOL851986:GOL851991 GYH851986:GYH851991 HID851986:HID851991 HRZ851986:HRZ851991 IBV851986:IBV851991 ILR851986:ILR851991 IVN851986:IVN851991 JFJ851986:JFJ851991 JPF851986:JPF851991 JZB851986:JZB851991 KIX851986:KIX851991 KST851986:KST851991 LCP851986:LCP851991 LML851986:LML851991 LWH851986:LWH851991 MGD851986:MGD851991 MPZ851986:MPZ851991 MZV851986:MZV851991 NJR851986:NJR851991 NTN851986:NTN851991 ODJ851986:ODJ851991 ONF851986:ONF851991 OXB851986:OXB851991 PGX851986:PGX851991 PQT851986:PQT851991 QAP851986:QAP851991 QKL851986:QKL851991 QUH851986:QUH851991 RED851986:RED851991 RNZ851986:RNZ851991 RXV851986:RXV851991 SHR851986:SHR851991 SRN851986:SRN851991 TBJ851986:TBJ851991 TLF851986:TLF851991 TVB851986:TVB851991 UEX851986:UEX851991 UOT851986:UOT851991 UYP851986:UYP851991 VIL851986:VIL851991 VSH851986:VSH851991 WCD851986:WCD851991 WLZ851986:WLZ851991 WVV851986:WVV851991 N917522:N917527 JJ917522:JJ917527 TF917522:TF917527 ADB917522:ADB917527 AMX917522:AMX917527 AWT917522:AWT917527 BGP917522:BGP917527 BQL917522:BQL917527 CAH917522:CAH917527 CKD917522:CKD917527 CTZ917522:CTZ917527 DDV917522:DDV917527 DNR917522:DNR917527 DXN917522:DXN917527 EHJ917522:EHJ917527 ERF917522:ERF917527 FBB917522:FBB917527 FKX917522:FKX917527 FUT917522:FUT917527 GEP917522:GEP917527 GOL917522:GOL917527 GYH917522:GYH917527 HID917522:HID917527 HRZ917522:HRZ917527 IBV917522:IBV917527 ILR917522:ILR917527 IVN917522:IVN917527 JFJ917522:JFJ917527 JPF917522:JPF917527 JZB917522:JZB917527 KIX917522:KIX917527 KST917522:KST917527 LCP917522:LCP917527 LML917522:LML917527 LWH917522:LWH917527 MGD917522:MGD917527 MPZ917522:MPZ917527 MZV917522:MZV917527 NJR917522:NJR917527 NTN917522:NTN917527 ODJ917522:ODJ917527 ONF917522:ONF917527 OXB917522:OXB917527 PGX917522:PGX917527 PQT917522:PQT917527 QAP917522:QAP917527 QKL917522:QKL917527 QUH917522:QUH917527 RED917522:RED917527 RNZ917522:RNZ917527 RXV917522:RXV917527 SHR917522:SHR917527 SRN917522:SRN917527 TBJ917522:TBJ917527 TLF917522:TLF917527 TVB917522:TVB917527 UEX917522:UEX917527 UOT917522:UOT917527 UYP917522:UYP917527 VIL917522:VIL917527 VSH917522:VSH917527 WCD917522:WCD917527 WLZ917522:WLZ917527 WVV917522:WVV917527 N983058:N983063 JJ983058:JJ983063 TF983058:TF983063 ADB983058:ADB983063 AMX983058:AMX983063 AWT983058:AWT983063 BGP983058:BGP983063 BQL983058:BQL983063 CAH983058:CAH983063 CKD983058:CKD983063 CTZ983058:CTZ983063 DDV983058:DDV983063 DNR983058:DNR983063 DXN983058:DXN983063 EHJ983058:EHJ983063 ERF983058:ERF983063 FBB983058:FBB983063 FKX983058:FKX983063 FUT983058:FUT983063 GEP983058:GEP983063 GOL983058:GOL983063 GYH983058:GYH983063 HID983058:HID983063 HRZ983058:HRZ983063 IBV983058:IBV983063 ILR983058:ILR983063 IVN983058:IVN983063 JFJ983058:JFJ983063 JPF983058:JPF983063 JZB983058:JZB983063 KIX983058:KIX983063 KST983058:KST983063 LCP983058:LCP983063 LML983058:LML983063 LWH983058:LWH983063 MGD983058:MGD983063 MPZ983058:MPZ983063 MZV983058:MZV983063 NJR983058:NJR983063 NTN983058:NTN983063 ODJ983058:ODJ983063 ONF983058:ONF983063 OXB983058:OXB983063 PGX983058:PGX983063 PQT983058:PQT983063 QAP983058:QAP983063 QKL983058:QKL983063 QUH983058:QUH983063 RED983058:RED983063 RNZ983058:RNZ983063 RXV983058:RXV983063 SHR983058:SHR983063 SRN983058:SRN983063 TBJ983058:TBJ983063 TLF983058:TLF983063 TVB983058:TVB983063 UEX983058:UEX983063 UOT983058:UOT983063 UYP983058:UYP983063 VIL983058:VIL983063 VSH983058:VSH983063 WCD983058:WCD983063 WLZ983058:WLZ983063 WVV983058:WVV983063" xr:uid="{72681BEF-38BD-471D-8FB7-719B2C724079}">
      <formula1>0</formula1>
      <formula2>1</formula2>
    </dataValidation>
    <dataValidation type="list" allowBlank="1" showInputMessage="1" showErrorMessage="1" errorTitle="Erro" error="Selecione &quot;SIM&quot; ou &quot;NÃO&quot;!" sqref="Q11:R11 JM11:JN11 TI11:TJ11 ADE11:ADF11 ANA11:ANB11 AWW11:AWX11 BGS11:BGT11 BQO11:BQP11 CAK11:CAL11 CKG11:CKH11 CUC11:CUD11 DDY11:DDZ11 DNU11:DNV11 DXQ11:DXR11 EHM11:EHN11 ERI11:ERJ11 FBE11:FBF11 FLA11:FLB11 FUW11:FUX11 GES11:GET11 GOO11:GOP11 GYK11:GYL11 HIG11:HIH11 HSC11:HSD11 IBY11:IBZ11 ILU11:ILV11 IVQ11:IVR11 JFM11:JFN11 JPI11:JPJ11 JZE11:JZF11 KJA11:KJB11 KSW11:KSX11 LCS11:LCT11 LMO11:LMP11 LWK11:LWL11 MGG11:MGH11 MQC11:MQD11 MZY11:MZZ11 NJU11:NJV11 NTQ11:NTR11 ODM11:ODN11 ONI11:ONJ11 OXE11:OXF11 PHA11:PHB11 PQW11:PQX11 QAS11:QAT11 QKO11:QKP11 QUK11:QUL11 REG11:REH11 ROC11:ROD11 RXY11:RXZ11 SHU11:SHV11 SRQ11:SRR11 TBM11:TBN11 TLI11:TLJ11 TVE11:TVF11 UFA11:UFB11 UOW11:UOX11 UYS11:UYT11 VIO11:VIP11 VSK11:VSL11 WCG11:WCH11 WMC11:WMD11 WVY11:WVZ11 Q65547:R65547 JM65547:JN65547 TI65547:TJ65547 ADE65547:ADF65547 ANA65547:ANB65547 AWW65547:AWX65547 BGS65547:BGT65547 BQO65547:BQP65547 CAK65547:CAL65547 CKG65547:CKH65547 CUC65547:CUD65547 DDY65547:DDZ65547 DNU65547:DNV65547 DXQ65547:DXR65547 EHM65547:EHN65547 ERI65547:ERJ65547 FBE65547:FBF65547 FLA65547:FLB65547 FUW65547:FUX65547 GES65547:GET65547 GOO65547:GOP65547 GYK65547:GYL65547 HIG65547:HIH65547 HSC65547:HSD65547 IBY65547:IBZ65547 ILU65547:ILV65547 IVQ65547:IVR65547 JFM65547:JFN65547 JPI65547:JPJ65547 JZE65547:JZF65547 KJA65547:KJB65547 KSW65547:KSX65547 LCS65547:LCT65547 LMO65547:LMP65547 LWK65547:LWL65547 MGG65547:MGH65547 MQC65547:MQD65547 MZY65547:MZZ65547 NJU65547:NJV65547 NTQ65547:NTR65547 ODM65547:ODN65547 ONI65547:ONJ65547 OXE65547:OXF65547 PHA65547:PHB65547 PQW65547:PQX65547 QAS65547:QAT65547 QKO65547:QKP65547 QUK65547:QUL65547 REG65547:REH65547 ROC65547:ROD65547 RXY65547:RXZ65547 SHU65547:SHV65547 SRQ65547:SRR65547 TBM65547:TBN65547 TLI65547:TLJ65547 TVE65547:TVF65547 UFA65547:UFB65547 UOW65547:UOX65547 UYS65547:UYT65547 VIO65547:VIP65547 VSK65547:VSL65547 WCG65547:WCH65547 WMC65547:WMD65547 WVY65547:WVZ65547 Q131083:R131083 JM131083:JN131083 TI131083:TJ131083 ADE131083:ADF131083 ANA131083:ANB131083 AWW131083:AWX131083 BGS131083:BGT131083 BQO131083:BQP131083 CAK131083:CAL131083 CKG131083:CKH131083 CUC131083:CUD131083 DDY131083:DDZ131083 DNU131083:DNV131083 DXQ131083:DXR131083 EHM131083:EHN131083 ERI131083:ERJ131083 FBE131083:FBF131083 FLA131083:FLB131083 FUW131083:FUX131083 GES131083:GET131083 GOO131083:GOP131083 GYK131083:GYL131083 HIG131083:HIH131083 HSC131083:HSD131083 IBY131083:IBZ131083 ILU131083:ILV131083 IVQ131083:IVR131083 JFM131083:JFN131083 JPI131083:JPJ131083 JZE131083:JZF131083 KJA131083:KJB131083 KSW131083:KSX131083 LCS131083:LCT131083 LMO131083:LMP131083 LWK131083:LWL131083 MGG131083:MGH131083 MQC131083:MQD131083 MZY131083:MZZ131083 NJU131083:NJV131083 NTQ131083:NTR131083 ODM131083:ODN131083 ONI131083:ONJ131083 OXE131083:OXF131083 PHA131083:PHB131083 PQW131083:PQX131083 QAS131083:QAT131083 QKO131083:QKP131083 QUK131083:QUL131083 REG131083:REH131083 ROC131083:ROD131083 RXY131083:RXZ131083 SHU131083:SHV131083 SRQ131083:SRR131083 TBM131083:TBN131083 TLI131083:TLJ131083 TVE131083:TVF131083 UFA131083:UFB131083 UOW131083:UOX131083 UYS131083:UYT131083 VIO131083:VIP131083 VSK131083:VSL131083 WCG131083:WCH131083 WMC131083:WMD131083 WVY131083:WVZ131083 Q196619:R196619 JM196619:JN196619 TI196619:TJ196619 ADE196619:ADF196619 ANA196619:ANB196619 AWW196619:AWX196619 BGS196619:BGT196619 BQO196619:BQP196619 CAK196619:CAL196619 CKG196619:CKH196619 CUC196619:CUD196619 DDY196619:DDZ196619 DNU196619:DNV196619 DXQ196619:DXR196619 EHM196619:EHN196619 ERI196619:ERJ196619 FBE196619:FBF196619 FLA196619:FLB196619 FUW196619:FUX196619 GES196619:GET196619 GOO196619:GOP196619 GYK196619:GYL196619 HIG196619:HIH196619 HSC196619:HSD196619 IBY196619:IBZ196619 ILU196619:ILV196619 IVQ196619:IVR196619 JFM196619:JFN196619 JPI196619:JPJ196619 JZE196619:JZF196619 KJA196619:KJB196619 KSW196619:KSX196619 LCS196619:LCT196619 LMO196619:LMP196619 LWK196619:LWL196619 MGG196619:MGH196619 MQC196619:MQD196619 MZY196619:MZZ196619 NJU196619:NJV196619 NTQ196619:NTR196619 ODM196619:ODN196619 ONI196619:ONJ196619 OXE196619:OXF196619 PHA196619:PHB196619 PQW196619:PQX196619 QAS196619:QAT196619 QKO196619:QKP196619 QUK196619:QUL196619 REG196619:REH196619 ROC196619:ROD196619 RXY196619:RXZ196619 SHU196619:SHV196619 SRQ196619:SRR196619 TBM196619:TBN196619 TLI196619:TLJ196619 TVE196619:TVF196619 UFA196619:UFB196619 UOW196619:UOX196619 UYS196619:UYT196619 VIO196619:VIP196619 VSK196619:VSL196619 WCG196619:WCH196619 WMC196619:WMD196619 WVY196619:WVZ196619 Q262155:R262155 JM262155:JN262155 TI262155:TJ262155 ADE262155:ADF262155 ANA262155:ANB262155 AWW262155:AWX262155 BGS262155:BGT262155 BQO262155:BQP262155 CAK262155:CAL262155 CKG262155:CKH262155 CUC262155:CUD262155 DDY262155:DDZ262155 DNU262155:DNV262155 DXQ262155:DXR262155 EHM262155:EHN262155 ERI262155:ERJ262155 FBE262155:FBF262155 FLA262155:FLB262155 FUW262155:FUX262155 GES262155:GET262155 GOO262155:GOP262155 GYK262155:GYL262155 HIG262155:HIH262155 HSC262155:HSD262155 IBY262155:IBZ262155 ILU262155:ILV262155 IVQ262155:IVR262155 JFM262155:JFN262155 JPI262155:JPJ262155 JZE262155:JZF262155 KJA262155:KJB262155 KSW262155:KSX262155 LCS262155:LCT262155 LMO262155:LMP262155 LWK262155:LWL262155 MGG262155:MGH262155 MQC262155:MQD262155 MZY262155:MZZ262155 NJU262155:NJV262155 NTQ262155:NTR262155 ODM262155:ODN262155 ONI262155:ONJ262155 OXE262155:OXF262155 PHA262155:PHB262155 PQW262155:PQX262155 QAS262155:QAT262155 QKO262155:QKP262155 QUK262155:QUL262155 REG262155:REH262155 ROC262155:ROD262155 RXY262155:RXZ262155 SHU262155:SHV262155 SRQ262155:SRR262155 TBM262155:TBN262155 TLI262155:TLJ262155 TVE262155:TVF262155 UFA262155:UFB262155 UOW262155:UOX262155 UYS262155:UYT262155 VIO262155:VIP262155 VSK262155:VSL262155 WCG262155:WCH262155 WMC262155:WMD262155 WVY262155:WVZ262155 Q327691:R327691 JM327691:JN327691 TI327691:TJ327691 ADE327691:ADF327691 ANA327691:ANB327691 AWW327691:AWX327691 BGS327691:BGT327691 BQO327691:BQP327691 CAK327691:CAL327691 CKG327691:CKH327691 CUC327691:CUD327691 DDY327691:DDZ327691 DNU327691:DNV327691 DXQ327691:DXR327691 EHM327691:EHN327691 ERI327691:ERJ327691 FBE327691:FBF327691 FLA327691:FLB327691 FUW327691:FUX327691 GES327691:GET327691 GOO327691:GOP327691 GYK327691:GYL327691 HIG327691:HIH327691 HSC327691:HSD327691 IBY327691:IBZ327691 ILU327691:ILV327691 IVQ327691:IVR327691 JFM327691:JFN327691 JPI327691:JPJ327691 JZE327691:JZF327691 KJA327691:KJB327691 KSW327691:KSX327691 LCS327691:LCT327691 LMO327691:LMP327691 LWK327691:LWL327691 MGG327691:MGH327691 MQC327691:MQD327691 MZY327691:MZZ327691 NJU327691:NJV327691 NTQ327691:NTR327691 ODM327691:ODN327691 ONI327691:ONJ327691 OXE327691:OXF327691 PHA327691:PHB327691 PQW327691:PQX327691 QAS327691:QAT327691 QKO327691:QKP327691 QUK327691:QUL327691 REG327691:REH327691 ROC327691:ROD327691 RXY327691:RXZ327691 SHU327691:SHV327691 SRQ327691:SRR327691 TBM327691:TBN327691 TLI327691:TLJ327691 TVE327691:TVF327691 UFA327691:UFB327691 UOW327691:UOX327691 UYS327691:UYT327691 VIO327691:VIP327691 VSK327691:VSL327691 WCG327691:WCH327691 WMC327691:WMD327691 WVY327691:WVZ327691 Q393227:R393227 JM393227:JN393227 TI393227:TJ393227 ADE393227:ADF393227 ANA393227:ANB393227 AWW393227:AWX393227 BGS393227:BGT393227 BQO393227:BQP393227 CAK393227:CAL393227 CKG393227:CKH393227 CUC393227:CUD393227 DDY393227:DDZ393227 DNU393227:DNV393227 DXQ393227:DXR393227 EHM393227:EHN393227 ERI393227:ERJ393227 FBE393227:FBF393227 FLA393227:FLB393227 FUW393227:FUX393227 GES393227:GET393227 GOO393227:GOP393227 GYK393227:GYL393227 HIG393227:HIH393227 HSC393227:HSD393227 IBY393227:IBZ393227 ILU393227:ILV393227 IVQ393227:IVR393227 JFM393227:JFN393227 JPI393227:JPJ393227 JZE393227:JZF393227 KJA393227:KJB393227 KSW393227:KSX393227 LCS393227:LCT393227 LMO393227:LMP393227 LWK393227:LWL393227 MGG393227:MGH393227 MQC393227:MQD393227 MZY393227:MZZ393227 NJU393227:NJV393227 NTQ393227:NTR393227 ODM393227:ODN393227 ONI393227:ONJ393227 OXE393227:OXF393227 PHA393227:PHB393227 PQW393227:PQX393227 QAS393227:QAT393227 QKO393227:QKP393227 QUK393227:QUL393227 REG393227:REH393227 ROC393227:ROD393227 RXY393227:RXZ393227 SHU393227:SHV393227 SRQ393227:SRR393227 TBM393227:TBN393227 TLI393227:TLJ393227 TVE393227:TVF393227 UFA393227:UFB393227 UOW393227:UOX393227 UYS393227:UYT393227 VIO393227:VIP393227 VSK393227:VSL393227 WCG393227:WCH393227 WMC393227:WMD393227 WVY393227:WVZ393227 Q458763:R458763 JM458763:JN458763 TI458763:TJ458763 ADE458763:ADF458763 ANA458763:ANB458763 AWW458763:AWX458763 BGS458763:BGT458763 BQO458763:BQP458763 CAK458763:CAL458763 CKG458763:CKH458763 CUC458763:CUD458763 DDY458763:DDZ458763 DNU458763:DNV458763 DXQ458763:DXR458763 EHM458763:EHN458763 ERI458763:ERJ458763 FBE458763:FBF458763 FLA458763:FLB458763 FUW458763:FUX458763 GES458763:GET458763 GOO458763:GOP458763 GYK458763:GYL458763 HIG458763:HIH458763 HSC458763:HSD458763 IBY458763:IBZ458763 ILU458763:ILV458763 IVQ458763:IVR458763 JFM458763:JFN458763 JPI458763:JPJ458763 JZE458763:JZF458763 KJA458763:KJB458763 KSW458763:KSX458763 LCS458763:LCT458763 LMO458763:LMP458763 LWK458763:LWL458763 MGG458763:MGH458763 MQC458763:MQD458763 MZY458763:MZZ458763 NJU458763:NJV458763 NTQ458763:NTR458763 ODM458763:ODN458763 ONI458763:ONJ458763 OXE458763:OXF458763 PHA458763:PHB458763 PQW458763:PQX458763 QAS458763:QAT458763 QKO458763:QKP458763 QUK458763:QUL458763 REG458763:REH458763 ROC458763:ROD458763 RXY458763:RXZ458763 SHU458763:SHV458763 SRQ458763:SRR458763 TBM458763:TBN458763 TLI458763:TLJ458763 TVE458763:TVF458763 UFA458763:UFB458763 UOW458763:UOX458763 UYS458763:UYT458763 VIO458763:VIP458763 VSK458763:VSL458763 WCG458763:WCH458763 WMC458763:WMD458763 WVY458763:WVZ458763 Q524299:R524299 JM524299:JN524299 TI524299:TJ524299 ADE524299:ADF524299 ANA524299:ANB524299 AWW524299:AWX524299 BGS524299:BGT524299 BQO524299:BQP524299 CAK524299:CAL524299 CKG524299:CKH524299 CUC524299:CUD524299 DDY524299:DDZ524299 DNU524299:DNV524299 DXQ524299:DXR524299 EHM524299:EHN524299 ERI524299:ERJ524299 FBE524299:FBF524299 FLA524299:FLB524299 FUW524299:FUX524299 GES524299:GET524299 GOO524299:GOP524299 GYK524299:GYL524299 HIG524299:HIH524299 HSC524299:HSD524299 IBY524299:IBZ524299 ILU524299:ILV524299 IVQ524299:IVR524299 JFM524299:JFN524299 JPI524299:JPJ524299 JZE524299:JZF524299 KJA524299:KJB524299 KSW524299:KSX524299 LCS524299:LCT524299 LMO524299:LMP524299 LWK524299:LWL524299 MGG524299:MGH524299 MQC524299:MQD524299 MZY524299:MZZ524299 NJU524299:NJV524299 NTQ524299:NTR524299 ODM524299:ODN524299 ONI524299:ONJ524299 OXE524299:OXF524299 PHA524299:PHB524299 PQW524299:PQX524299 QAS524299:QAT524299 QKO524299:QKP524299 QUK524299:QUL524299 REG524299:REH524299 ROC524299:ROD524299 RXY524299:RXZ524299 SHU524299:SHV524299 SRQ524299:SRR524299 TBM524299:TBN524299 TLI524299:TLJ524299 TVE524299:TVF524299 UFA524299:UFB524299 UOW524299:UOX524299 UYS524299:UYT524299 VIO524299:VIP524299 VSK524299:VSL524299 WCG524299:WCH524299 WMC524299:WMD524299 WVY524299:WVZ524299 Q589835:R589835 JM589835:JN589835 TI589835:TJ589835 ADE589835:ADF589835 ANA589835:ANB589835 AWW589835:AWX589835 BGS589835:BGT589835 BQO589835:BQP589835 CAK589835:CAL589835 CKG589835:CKH589835 CUC589835:CUD589835 DDY589835:DDZ589835 DNU589835:DNV589835 DXQ589835:DXR589835 EHM589835:EHN589835 ERI589835:ERJ589835 FBE589835:FBF589835 FLA589835:FLB589835 FUW589835:FUX589835 GES589835:GET589835 GOO589835:GOP589835 GYK589835:GYL589835 HIG589835:HIH589835 HSC589835:HSD589835 IBY589835:IBZ589835 ILU589835:ILV589835 IVQ589835:IVR589835 JFM589835:JFN589835 JPI589835:JPJ589835 JZE589835:JZF589835 KJA589835:KJB589835 KSW589835:KSX589835 LCS589835:LCT589835 LMO589835:LMP589835 LWK589835:LWL589835 MGG589835:MGH589835 MQC589835:MQD589835 MZY589835:MZZ589835 NJU589835:NJV589835 NTQ589835:NTR589835 ODM589835:ODN589835 ONI589835:ONJ589835 OXE589835:OXF589835 PHA589835:PHB589835 PQW589835:PQX589835 QAS589835:QAT589835 QKO589835:QKP589835 QUK589835:QUL589835 REG589835:REH589835 ROC589835:ROD589835 RXY589835:RXZ589835 SHU589835:SHV589835 SRQ589835:SRR589835 TBM589835:TBN589835 TLI589835:TLJ589835 TVE589835:TVF589835 UFA589835:UFB589835 UOW589835:UOX589835 UYS589835:UYT589835 VIO589835:VIP589835 VSK589835:VSL589835 WCG589835:WCH589835 WMC589835:WMD589835 WVY589835:WVZ589835 Q655371:R655371 JM655371:JN655371 TI655371:TJ655371 ADE655371:ADF655371 ANA655371:ANB655371 AWW655371:AWX655371 BGS655371:BGT655371 BQO655371:BQP655371 CAK655371:CAL655371 CKG655371:CKH655371 CUC655371:CUD655371 DDY655371:DDZ655371 DNU655371:DNV655371 DXQ655371:DXR655371 EHM655371:EHN655371 ERI655371:ERJ655371 FBE655371:FBF655371 FLA655371:FLB655371 FUW655371:FUX655371 GES655371:GET655371 GOO655371:GOP655371 GYK655371:GYL655371 HIG655371:HIH655371 HSC655371:HSD655371 IBY655371:IBZ655371 ILU655371:ILV655371 IVQ655371:IVR655371 JFM655371:JFN655371 JPI655371:JPJ655371 JZE655371:JZF655371 KJA655371:KJB655371 KSW655371:KSX655371 LCS655371:LCT655371 LMO655371:LMP655371 LWK655371:LWL655371 MGG655371:MGH655371 MQC655371:MQD655371 MZY655371:MZZ655371 NJU655371:NJV655371 NTQ655371:NTR655371 ODM655371:ODN655371 ONI655371:ONJ655371 OXE655371:OXF655371 PHA655371:PHB655371 PQW655371:PQX655371 QAS655371:QAT655371 QKO655371:QKP655371 QUK655371:QUL655371 REG655371:REH655371 ROC655371:ROD655371 RXY655371:RXZ655371 SHU655371:SHV655371 SRQ655371:SRR655371 TBM655371:TBN655371 TLI655371:TLJ655371 TVE655371:TVF655371 UFA655371:UFB655371 UOW655371:UOX655371 UYS655371:UYT655371 VIO655371:VIP655371 VSK655371:VSL655371 WCG655371:WCH655371 WMC655371:WMD655371 WVY655371:WVZ655371 Q720907:R720907 JM720907:JN720907 TI720907:TJ720907 ADE720907:ADF720907 ANA720907:ANB720907 AWW720907:AWX720907 BGS720907:BGT720907 BQO720907:BQP720907 CAK720907:CAL720907 CKG720907:CKH720907 CUC720907:CUD720907 DDY720907:DDZ720907 DNU720907:DNV720907 DXQ720907:DXR720907 EHM720907:EHN720907 ERI720907:ERJ720907 FBE720907:FBF720907 FLA720907:FLB720907 FUW720907:FUX720907 GES720907:GET720907 GOO720907:GOP720907 GYK720907:GYL720907 HIG720907:HIH720907 HSC720907:HSD720907 IBY720907:IBZ720907 ILU720907:ILV720907 IVQ720907:IVR720907 JFM720907:JFN720907 JPI720907:JPJ720907 JZE720907:JZF720907 KJA720907:KJB720907 KSW720907:KSX720907 LCS720907:LCT720907 LMO720907:LMP720907 LWK720907:LWL720907 MGG720907:MGH720907 MQC720907:MQD720907 MZY720907:MZZ720907 NJU720907:NJV720907 NTQ720907:NTR720907 ODM720907:ODN720907 ONI720907:ONJ720907 OXE720907:OXF720907 PHA720907:PHB720907 PQW720907:PQX720907 QAS720907:QAT720907 QKO720907:QKP720907 QUK720907:QUL720907 REG720907:REH720907 ROC720907:ROD720907 RXY720907:RXZ720907 SHU720907:SHV720907 SRQ720907:SRR720907 TBM720907:TBN720907 TLI720907:TLJ720907 TVE720907:TVF720907 UFA720907:UFB720907 UOW720907:UOX720907 UYS720907:UYT720907 VIO720907:VIP720907 VSK720907:VSL720907 WCG720907:WCH720907 WMC720907:WMD720907 WVY720907:WVZ720907 Q786443:R786443 JM786443:JN786443 TI786443:TJ786443 ADE786443:ADF786443 ANA786443:ANB786443 AWW786443:AWX786443 BGS786443:BGT786443 BQO786443:BQP786443 CAK786443:CAL786443 CKG786443:CKH786443 CUC786443:CUD786443 DDY786443:DDZ786443 DNU786443:DNV786443 DXQ786443:DXR786443 EHM786443:EHN786443 ERI786443:ERJ786443 FBE786443:FBF786443 FLA786443:FLB786443 FUW786443:FUX786443 GES786443:GET786443 GOO786443:GOP786443 GYK786443:GYL786443 HIG786443:HIH786443 HSC786443:HSD786443 IBY786443:IBZ786443 ILU786443:ILV786443 IVQ786443:IVR786443 JFM786443:JFN786443 JPI786443:JPJ786443 JZE786443:JZF786443 KJA786443:KJB786443 KSW786443:KSX786443 LCS786443:LCT786443 LMO786443:LMP786443 LWK786443:LWL786443 MGG786443:MGH786443 MQC786443:MQD786443 MZY786443:MZZ786443 NJU786443:NJV786443 NTQ786443:NTR786443 ODM786443:ODN786443 ONI786443:ONJ786443 OXE786443:OXF786443 PHA786443:PHB786443 PQW786443:PQX786443 QAS786443:QAT786443 QKO786443:QKP786443 QUK786443:QUL786443 REG786443:REH786443 ROC786443:ROD786443 RXY786443:RXZ786443 SHU786443:SHV786443 SRQ786443:SRR786443 TBM786443:TBN786443 TLI786443:TLJ786443 TVE786443:TVF786443 UFA786443:UFB786443 UOW786443:UOX786443 UYS786443:UYT786443 VIO786443:VIP786443 VSK786443:VSL786443 WCG786443:WCH786443 WMC786443:WMD786443 WVY786443:WVZ786443 Q851979:R851979 JM851979:JN851979 TI851979:TJ851979 ADE851979:ADF851979 ANA851979:ANB851979 AWW851979:AWX851979 BGS851979:BGT851979 BQO851979:BQP851979 CAK851979:CAL851979 CKG851979:CKH851979 CUC851979:CUD851979 DDY851979:DDZ851979 DNU851979:DNV851979 DXQ851979:DXR851979 EHM851979:EHN851979 ERI851979:ERJ851979 FBE851979:FBF851979 FLA851979:FLB851979 FUW851979:FUX851979 GES851979:GET851979 GOO851979:GOP851979 GYK851979:GYL851979 HIG851979:HIH851979 HSC851979:HSD851979 IBY851979:IBZ851979 ILU851979:ILV851979 IVQ851979:IVR851979 JFM851979:JFN851979 JPI851979:JPJ851979 JZE851979:JZF851979 KJA851979:KJB851979 KSW851979:KSX851979 LCS851979:LCT851979 LMO851979:LMP851979 LWK851979:LWL851979 MGG851979:MGH851979 MQC851979:MQD851979 MZY851979:MZZ851979 NJU851979:NJV851979 NTQ851979:NTR851979 ODM851979:ODN851979 ONI851979:ONJ851979 OXE851979:OXF851979 PHA851979:PHB851979 PQW851979:PQX851979 QAS851979:QAT851979 QKO851979:QKP851979 QUK851979:QUL851979 REG851979:REH851979 ROC851979:ROD851979 RXY851979:RXZ851979 SHU851979:SHV851979 SRQ851979:SRR851979 TBM851979:TBN851979 TLI851979:TLJ851979 TVE851979:TVF851979 UFA851979:UFB851979 UOW851979:UOX851979 UYS851979:UYT851979 VIO851979:VIP851979 VSK851979:VSL851979 WCG851979:WCH851979 WMC851979:WMD851979 WVY851979:WVZ851979 Q917515:R917515 JM917515:JN917515 TI917515:TJ917515 ADE917515:ADF917515 ANA917515:ANB917515 AWW917515:AWX917515 BGS917515:BGT917515 BQO917515:BQP917515 CAK917515:CAL917515 CKG917515:CKH917515 CUC917515:CUD917515 DDY917515:DDZ917515 DNU917515:DNV917515 DXQ917515:DXR917515 EHM917515:EHN917515 ERI917515:ERJ917515 FBE917515:FBF917515 FLA917515:FLB917515 FUW917515:FUX917515 GES917515:GET917515 GOO917515:GOP917515 GYK917515:GYL917515 HIG917515:HIH917515 HSC917515:HSD917515 IBY917515:IBZ917515 ILU917515:ILV917515 IVQ917515:IVR917515 JFM917515:JFN917515 JPI917515:JPJ917515 JZE917515:JZF917515 KJA917515:KJB917515 KSW917515:KSX917515 LCS917515:LCT917515 LMO917515:LMP917515 LWK917515:LWL917515 MGG917515:MGH917515 MQC917515:MQD917515 MZY917515:MZZ917515 NJU917515:NJV917515 NTQ917515:NTR917515 ODM917515:ODN917515 ONI917515:ONJ917515 OXE917515:OXF917515 PHA917515:PHB917515 PQW917515:PQX917515 QAS917515:QAT917515 QKO917515:QKP917515 QUK917515:QUL917515 REG917515:REH917515 ROC917515:ROD917515 RXY917515:RXZ917515 SHU917515:SHV917515 SRQ917515:SRR917515 TBM917515:TBN917515 TLI917515:TLJ917515 TVE917515:TVF917515 UFA917515:UFB917515 UOW917515:UOX917515 UYS917515:UYT917515 VIO917515:VIP917515 VSK917515:VSL917515 WCG917515:WCH917515 WMC917515:WMD917515 WVY917515:WVZ917515 Q983051:R983051 JM983051:JN983051 TI983051:TJ983051 ADE983051:ADF983051 ANA983051:ANB983051 AWW983051:AWX983051 BGS983051:BGT983051 BQO983051:BQP983051 CAK983051:CAL983051 CKG983051:CKH983051 CUC983051:CUD983051 DDY983051:DDZ983051 DNU983051:DNV983051 DXQ983051:DXR983051 EHM983051:EHN983051 ERI983051:ERJ983051 FBE983051:FBF983051 FLA983051:FLB983051 FUW983051:FUX983051 GES983051:GET983051 GOO983051:GOP983051 GYK983051:GYL983051 HIG983051:HIH983051 HSC983051:HSD983051 IBY983051:IBZ983051 ILU983051:ILV983051 IVQ983051:IVR983051 JFM983051:JFN983051 JPI983051:JPJ983051 JZE983051:JZF983051 KJA983051:KJB983051 KSW983051:KSX983051 LCS983051:LCT983051 LMO983051:LMP983051 LWK983051:LWL983051 MGG983051:MGH983051 MQC983051:MQD983051 MZY983051:MZZ983051 NJU983051:NJV983051 NTQ983051:NTR983051 ODM983051:ODN983051 ONI983051:ONJ983051 OXE983051:OXF983051 PHA983051:PHB983051 PQW983051:PQX983051 QAS983051:QAT983051 QKO983051:QKP983051 QUK983051:QUL983051 REG983051:REH983051 ROC983051:ROD983051 RXY983051:RXZ983051 SHU983051:SHV983051 SRQ983051:SRR983051 TBM983051:TBN983051 TLI983051:TLJ983051 TVE983051:TVF983051 UFA983051:UFB983051 UOW983051:UOX983051 UYS983051:UYT983051 VIO983051:VIP983051 VSK983051:VSL983051 WCG983051:WCH983051 WMC983051:WMD983051 WVY983051:WVZ983051" xr:uid="{8202B619-F10B-4F8F-8D34-6DC80D5524F1}">
      <formula1>SIMOUNAO</formula1>
    </dataValidation>
  </dataValidations>
  <printOptions horizontalCentered="1"/>
  <pageMargins left="0.78740157480314965" right="0.78740157480314965" top="1.7716535433070868" bottom="0.78740157480314965" header="0.59055118110236227" footer="0.39370078740157483"/>
  <pageSetup paperSize="9" scale="78" orientation="portrait" verticalDpi="597" r:id="rId1"/>
  <headerFooter alignWithMargins="0">
    <oddHeader>&amp;C&amp;G</oddHeader>
  </headerFooter>
  <drawing r:id="rId2"/>
  <legacyDrawing r:id="rId3"/>
  <legacyDrawingHF r:id="rId4"/>
  <oleObjects>
    <mc:AlternateContent xmlns:mc="http://schemas.openxmlformats.org/markup-compatibility/2006">
      <mc:Choice Requires="x14">
        <oleObject shapeId="4097" r:id="rId5">
          <objectPr defaultSize="0" autoPict="0" r:id="rId6">
            <anchor moveWithCells="1">
              <from>
                <xdr:col>8</xdr:col>
                <xdr:colOff>28575</xdr:colOff>
                <xdr:row>0</xdr:row>
                <xdr:rowOff>19050</xdr:rowOff>
              </from>
              <to>
                <xdr:col>10</xdr:col>
                <xdr:colOff>390525</xdr:colOff>
                <xdr:row>2</xdr:row>
                <xdr:rowOff>47625</xdr:rowOff>
              </to>
            </anchor>
          </objectPr>
        </oleObject>
      </mc:Choice>
      <mc:Fallback>
        <oleObject shapeId="4097"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E5B81-46F8-44B8-8CFA-3963005A9896}">
  <sheetPr>
    <pageSetUpPr fitToPage="1"/>
  </sheetPr>
  <dimension ref="A1:J509"/>
  <sheetViews>
    <sheetView showOutlineSymbols="0" showWhiteSpace="0" zoomScale="90" zoomScaleNormal="90" workbookViewId="0">
      <selection activeCell="G11" sqref="G11"/>
    </sheetView>
  </sheetViews>
  <sheetFormatPr defaultRowHeight="15"/>
  <cols>
    <col min="1" max="1" width="11.42578125" style="147" bestFit="1" customWidth="1"/>
    <col min="2" max="2" width="13.7109375" style="147" bestFit="1" customWidth="1"/>
    <col min="3" max="3" width="11.42578125" style="147" bestFit="1" customWidth="1"/>
    <col min="4" max="4" width="68.5703125" style="147" bestFit="1" customWidth="1"/>
    <col min="5" max="5" width="17.140625" style="147" bestFit="1" customWidth="1"/>
    <col min="6" max="9" width="13.7109375" style="147" bestFit="1" customWidth="1"/>
    <col min="10" max="10" width="16" style="147" bestFit="1" customWidth="1"/>
    <col min="11" max="16384" width="9.140625" style="26"/>
  </cols>
  <sheetData>
    <row r="1" spans="1:10" ht="15" customHeight="1">
      <c r="A1" s="241" t="s">
        <v>780</v>
      </c>
      <c r="B1" s="241"/>
      <c r="C1" s="241"/>
      <c r="D1" s="241"/>
      <c r="E1" s="241" t="s">
        <v>15</v>
      </c>
      <c r="F1" s="241"/>
      <c r="G1" s="241" t="s">
        <v>16</v>
      </c>
      <c r="H1" s="241"/>
      <c r="I1" s="241" t="s">
        <v>17</v>
      </c>
      <c r="J1" s="241"/>
    </row>
    <row r="2" spans="1:10" s="160" customFormat="1" ht="80.099999999999994" customHeight="1">
      <c r="A2" s="242" t="s">
        <v>1773</v>
      </c>
      <c r="B2" s="242"/>
      <c r="C2" s="242"/>
      <c r="D2" s="242"/>
      <c r="E2" s="242" t="s">
        <v>295</v>
      </c>
      <c r="F2" s="242"/>
      <c r="G2" s="242" t="s">
        <v>296</v>
      </c>
      <c r="H2" s="242"/>
      <c r="I2" s="242" t="s">
        <v>25</v>
      </c>
      <c r="J2" s="242"/>
    </row>
    <row r="3" spans="1:10" ht="29.25" customHeight="1">
      <c r="A3" s="245" t="s">
        <v>1778</v>
      </c>
      <c r="B3" s="246"/>
      <c r="C3" s="246"/>
      <c r="D3" s="246"/>
      <c r="E3" s="246"/>
      <c r="F3" s="246"/>
      <c r="G3" s="246"/>
      <c r="H3" s="246"/>
      <c r="I3" s="246"/>
      <c r="J3" s="246"/>
    </row>
    <row r="4" spans="1:10" ht="30" customHeight="1">
      <c r="A4" s="245" t="s">
        <v>781</v>
      </c>
      <c r="B4" s="246"/>
      <c r="C4" s="246"/>
      <c r="D4" s="246"/>
      <c r="E4" s="246"/>
      <c r="F4" s="246"/>
      <c r="G4" s="246"/>
      <c r="H4" s="246"/>
      <c r="I4" s="246"/>
      <c r="J4" s="246"/>
    </row>
    <row r="5" spans="1:10" ht="18" customHeight="1">
      <c r="A5" s="27" t="s">
        <v>36</v>
      </c>
      <c r="B5" s="28" t="s">
        <v>27</v>
      </c>
      <c r="C5" s="27" t="s">
        <v>28</v>
      </c>
      <c r="D5" s="27" t="s">
        <v>29</v>
      </c>
      <c r="E5" s="320" t="s">
        <v>782</v>
      </c>
      <c r="F5" s="320"/>
      <c r="G5" s="29" t="s">
        <v>30</v>
      </c>
      <c r="H5" s="28" t="s">
        <v>31</v>
      </c>
      <c r="I5" s="28" t="s">
        <v>32</v>
      </c>
      <c r="J5" s="28" t="s">
        <v>2</v>
      </c>
    </row>
    <row r="6" spans="1:10" ht="48" customHeight="1">
      <c r="A6" s="162" t="s">
        <v>783</v>
      </c>
      <c r="B6" s="163" t="s">
        <v>37</v>
      </c>
      <c r="C6" s="162" t="s">
        <v>38</v>
      </c>
      <c r="D6" s="162" t="s">
        <v>39</v>
      </c>
      <c r="E6" s="321" t="s">
        <v>784</v>
      </c>
      <c r="F6" s="321"/>
      <c r="G6" s="164" t="s">
        <v>0</v>
      </c>
      <c r="H6" s="210">
        <v>1</v>
      </c>
      <c r="I6" s="211">
        <v>1573.7</v>
      </c>
      <c r="J6" s="211">
        <v>1573.7</v>
      </c>
    </row>
    <row r="7" spans="1:10" ht="24" customHeight="1">
      <c r="A7" s="212" t="s">
        <v>785</v>
      </c>
      <c r="B7" s="213" t="s">
        <v>362</v>
      </c>
      <c r="C7" s="212" t="s">
        <v>41</v>
      </c>
      <c r="D7" s="212" t="s">
        <v>363</v>
      </c>
      <c r="E7" s="322" t="s">
        <v>786</v>
      </c>
      <c r="F7" s="322"/>
      <c r="G7" s="214" t="s">
        <v>53</v>
      </c>
      <c r="H7" s="215">
        <v>0.18</v>
      </c>
      <c r="I7" s="216">
        <v>61.59</v>
      </c>
      <c r="J7" s="216">
        <v>11.08</v>
      </c>
    </row>
    <row r="8" spans="1:10" ht="36" customHeight="1">
      <c r="A8" s="212" t="s">
        <v>785</v>
      </c>
      <c r="B8" s="213" t="s">
        <v>787</v>
      </c>
      <c r="C8" s="212" t="s">
        <v>41</v>
      </c>
      <c r="D8" s="212" t="s">
        <v>788</v>
      </c>
      <c r="E8" s="322" t="s">
        <v>789</v>
      </c>
      <c r="F8" s="322"/>
      <c r="G8" s="214" t="s">
        <v>53</v>
      </c>
      <c r="H8" s="215">
        <v>0.18</v>
      </c>
      <c r="I8" s="216">
        <v>339.68</v>
      </c>
      <c r="J8" s="216">
        <v>61.14</v>
      </c>
    </row>
    <row r="9" spans="1:10" ht="24" customHeight="1">
      <c r="A9" s="212" t="s">
        <v>785</v>
      </c>
      <c r="B9" s="213" t="s">
        <v>790</v>
      </c>
      <c r="C9" s="212" t="s">
        <v>41</v>
      </c>
      <c r="D9" s="212" t="s">
        <v>791</v>
      </c>
      <c r="E9" s="322" t="s">
        <v>792</v>
      </c>
      <c r="F9" s="322"/>
      <c r="G9" s="214" t="s">
        <v>793</v>
      </c>
      <c r="H9" s="215">
        <v>0.2</v>
      </c>
      <c r="I9" s="216">
        <v>15.57</v>
      </c>
      <c r="J9" s="216">
        <v>3.11</v>
      </c>
    </row>
    <row r="10" spans="1:10" ht="24" customHeight="1">
      <c r="A10" s="212" t="s">
        <v>785</v>
      </c>
      <c r="B10" s="213" t="s">
        <v>794</v>
      </c>
      <c r="C10" s="212" t="s">
        <v>41</v>
      </c>
      <c r="D10" s="212" t="s">
        <v>795</v>
      </c>
      <c r="E10" s="322" t="s">
        <v>792</v>
      </c>
      <c r="F10" s="322"/>
      <c r="G10" s="214" t="s">
        <v>793</v>
      </c>
      <c r="H10" s="215">
        <v>1</v>
      </c>
      <c r="I10" s="216">
        <v>19.12</v>
      </c>
      <c r="J10" s="216">
        <v>19.12</v>
      </c>
    </row>
    <row r="11" spans="1:10" ht="24" customHeight="1">
      <c r="A11" s="217" t="s">
        <v>796</v>
      </c>
      <c r="B11" s="218" t="s">
        <v>797</v>
      </c>
      <c r="C11" s="217" t="s">
        <v>41</v>
      </c>
      <c r="D11" s="217" t="s">
        <v>798</v>
      </c>
      <c r="E11" s="324" t="s">
        <v>799</v>
      </c>
      <c r="F11" s="324"/>
      <c r="G11" s="219" t="s">
        <v>42</v>
      </c>
      <c r="H11" s="220">
        <v>6</v>
      </c>
      <c r="I11" s="221">
        <v>225</v>
      </c>
      <c r="J11" s="221">
        <v>1350</v>
      </c>
    </row>
    <row r="12" spans="1:10" ht="24" customHeight="1">
      <c r="A12" s="217" t="s">
        <v>796</v>
      </c>
      <c r="B12" s="218" t="s">
        <v>800</v>
      </c>
      <c r="C12" s="217" t="s">
        <v>41</v>
      </c>
      <c r="D12" s="217" t="s">
        <v>801</v>
      </c>
      <c r="E12" s="324" t="s">
        <v>799</v>
      </c>
      <c r="F12" s="324"/>
      <c r="G12" s="219" t="s">
        <v>46</v>
      </c>
      <c r="H12" s="220">
        <v>5</v>
      </c>
      <c r="I12" s="221">
        <v>25.85</v>
      </c>
      <c r="J12" s="221">
        <v>129.25</v>
      </c>
    </row>
    <row r="13" spans="1:10" ht="14.25">
      <c r="A13" s="222"/>
      <c r="B13" s="222"/>
      <c r="C13" s="222"/>
      <c r="D13" s="222"/>
      <c r="E13" s="222" t="s">
        <v>802</v>
      </c>
      <c r="F13" s="223">
        <v>18.72</v>
      </c>
      <c r="G13" s="222" t="s">
        <v>803</v>
      </c>
      <c r="H13" s="223">
        <v>15.79</v>
      </c>
      <c r="I13" s="222" t="s">
        <v>804</v>
      </c>
      <c r="J13" s="223">
        <v>34.51</v>
      </c>
    </row>
    <row r="14" spans="1:10" thickBot="1">
      <c r="A14" s="222"/>
      <c r="B14" s="222"/>
      <c r="C14" s="222"/>
      <c r="D14" s="222"/>
      <c r="E14" s="222" t="s">
        <v>805</v>
      </c>
      <c r="F14" s="223">
        <v>415.61</v>
      </c>
      <c r="G14" s="222"/>
      <c r="H14" s="323" t="s">
        <v>806</v>
      </c>
      <c r="I14" s="323"/>
      <c r="J14" s="223">
        <v>1989.31</v>
      </c>
    </row>
    <row r="15" spans="1:10" ht="0.95" customHeight="1" thickTop="1">
      <c r="A15" s="224"/>
      <c r="B15" s="224"/>
      <c r="C15" s="224"/>
      <c r="D15" s="224"/>
      <c r="E15" s="224"/>
      <c r="F15" s="224"/>
      <c r="G15" s="224"/>
      <c r="H15" s="224"/>
      <c r="I15" s="224"/>
      <c r="J15" s="224"/>
    </row>
    <row r="16" spans="1:10" ht="18" customHeight="1">
      <c r="A16" s="27" t="s">
        <v>50</v>
      </c>
      <c r="B16" s="28" t="s">
        <v>27</v>
      </c>
      <c r="C16" s="27" t="s">
        <v>28</v>
      </c>
      <c r="D16" s="27" t="s">
        <v>29</v>
      </c>
      <c r="E16" s="320" t="s">
        <v>782</v>
      </c>
      <c r="F16" s="320"/>
      <c r="G16" s="29" t="s">
        <v>30</v>
      </c>
      <c r="H16" s="28" t="s">
        <v>31</v>
      </c>
      <c r="I16" s="28" t="s">
        <v>32</v>
      </c>
      <c r="J16" s="28" t="s">
        <v>2</v>
      </c>
    </row>
    <row r="17" spans="1:10" ht="24" customHeight="1">
      <c r="A17" s="162" t="s">
        <v>783</v>
      </c>
      <c r="B17" s="163" t="s">
        <v>297</v>
      </c>
      <c r="C17" s="162" t="s">
        <v>59</v>
      </c>
      <c r="D17" s="162" t="s">
        <v>298</v>
      </c>
      <c r="E17" s="321" t="s">
        <v>807</v>
      </c>
      <c r="F17" s="321"/>
      <c r="G17" s="164" t="s">
        <v>42</v>
      </c>
      <c r="H17" s="210">
        <v>1</v>
      </c>
      <c r="I17" s="211">
        <v>0.77</v>
      </c>
      <c r="J17" s="211">
        <v>0.77</v>
      </c>
    </row>
    <row r="18" spans="1:10" ht="24" customHeight="1">
      <c r="A18" s="212" t="s">
        <v>785</v>
      </c>
      <c r="B18" s="213" t="s">
        <v>790</v>
      </c>
      <c r="C18" s="212" t="s">
        <v>41</v>
      </c>
      <c r="D18" s="212" t="s">
        <v>791</v>
      </c>
      <c r="E18" s="322" t="s">
        <v>792</v>
      </c>
      <c r="F18" s="322"/>
      <c r="G18" s="214" t="s">
        <v>793</v>
      </c>
      <c r="H18" s="215">
        <v>0.05</v>
      </c>
      <c r="I18" s="216">
        <v>15.57</v>
      </c>
      <c r="J18" s="216">
        <v>0.77</v>
      </c>
    </row>
    <row r="19" spans="1:10" ht="14.25">
      <c r="A19" s="222"/>
      <c r="B19" s="222"/>
      <c r="C19" s="222"/>
      <c r="D19" s="222" t="s">
        <v>263</v>
      </c>
      <c r="E19" s="222" t="s">
        <v>802</v>
      </c>
      <c r="F19" s="223">
        <v>0.3</v>
      </c>
      <c r="G19" s="222" t="s">
        <v>803</v>
      </c>
      <c r="H19" s="223">
        <v>0.25</v>
      </c>
      <c r="I19" s="222" t="s">
        <v>804</v>
      </c>
      <c r="J19" s="223">
        <v>0.55000000000000004</v>
      </c>
    </row>
    <row r="20" spans="1:10" thickBot="1">
      <c r="A20" s="222"/>
      <c r="B20" s="222"/>
      <c r="C20" s="222"/>
      <c r="D20" s="222" t="s">
        <v>263</v>
      </c>
      <c r="E20" s="222" t="s">
        <v>805</v>
      </c>
      <c r="F20" s="223">
        <v>0.2</v>
      </c>
      <c r="G20" s="222"/>
      <c r="H20" s="323" t="s">
        <v>806</v>
      </c>
      <c r="I20" s="323"/>
      <c r="J20" s="223">
        <v>0.97</v>
      </c>
    </row>
    <row r="21" spans="1:10" ht="0.95" customHeight="1" thickTop="1">
      <c r="A21" s="224"/>
      <c r="B21" s="224"/>
      <c r="C21" s="224"/>
      <c r="D21" s="224" t="s">
        <v>263</v>
      </c>
      <c r="E21" s="224"/>
      <c r="F21" s="224"/>
      <c r="G21" s="224"/>
      <c r="H21" s="224"/>
      <c r="I21" s="224"/>
      <c r="J21" s="224"/>
    </row>
    <row r="22" spans="1:10" ht="18" customHeight="1">
      <c r="A22" s="27" t="s">
        <v>54</v>
      </c>
      <c r="B22" s="28" t="s">
        <v>27</v>
      </c>
      <c r="C22" s="27" t="s">
        <v>28</v>
      </c>
      <c r="D22" s="27" t="s">
        <v>808</v>
      </c>
      <c r="E22" s="320" t="s">
        <v>782</v>
      </c>
      <c r="F22" s="320"/>
      <c r="G22" s="29" t="s">
        <v>30</v>
      </c>
      <c r="H22" s="28" t="s">
        <v>31</v>
      </c>
      <c r="I22" s="28" t="s">
        <v>32</v>
      </c>
      <c r="J22" s="28" t="s">
        <v>2</v>
      </c>
    </row>
    <row r="23" spans="1:10" ht="24" customHeight="1">
      <c r="A23" s="162" t="s">
        <v>783</v>
      </c>
      <c r="B23" s="163" t="s">
        <v>299</v>
      </c>
      <c r="C23" s="162" t="s">
        <v>55</v>
      </c>
      <c r="D23" s="162" t="s">
        <v>300</v>
      </c>
      <c r="E23" s="321">
        <v>22</v>
      </c>
      <c r="F23" s="321"/>
      <c r="G23" s="164" t="s">
        <v>46</v>
      </c>
      <c r="H23" s="210">
        <v>1</v>
      </c>
      <c r="I23" s="211">
        <v>100.24</v>
      </c>
      <c r="J23" s="211">
        <v>100.24</v>
      </c>
    </row>
    <row r="24" spans="1:10" ht="24" customHeight="1">
      <c r="A24" s="212" t="s">
        <v>785</v>
      </c>
      <c r="B24" s="213" t="s">
        <v>809</v>
      </c>
      <c r="C24" s="212" t="s">
        <v>41</v>
      </c>
      <c r="D24" s="212" t="s">
        <v>810</v>
      </c>
      <c r="E24" s="322" t="s">
        <v>792</v>
      </c>
      <c r="F24" s="322"/>
      <c r="G24" s="214" t="s">
        <v>793</v>
      </c>
      <c r="H24" s="215">
        <v>2.4279999999999999</v>
      </c>
      <c r="I24" s="216">
        <v>19.489999999999998</v>
      </c>
      <c r="J24" s="216">
        <v>47.32</v>
      </c>
    </row>
    <row r="25" spans="1:10" ht="24" customHeight="1">
      <c r="A25" s="212" t="s">
        <v>785</v>
      </c>
      <c r="B25" s="213" t="s">
        <v>790</v>
      </c>
      <c r="C25" s="212" t="s">
        <v>41</v>
      </c>
      <c r="D25" s="212" t="s">
        <v>791</v>
      </c>
      <c r="E25" s="322" t="s">
        <v>792</v>
      </c>
      <c r="F25" s="322"/>
      <c r="G25" s="214" t="s">
        <v>793</v>
      </c>
      <c r="H25" s="215">
        <v>3.399</v>
      </c>
      <c r="I25" s="216">
        <v>15.57</v>
      </c>
      <c r="J25" s="216">
        <v>52.92</v>
      </c>
    </row>
    <row r="26" spans="1:10" ht="14.25">
      <c r="A26" s="222"/>
      <c r="B26" s="222"/>
      <c r="C26" s="222"/>
      <c r="D26" s="222" t="s">
        <v>263</v>
      </c>
      <c r="E26" s="222" t="s">
        <v>802</v>
      </c>
      <c r="F26" s="223">
        <v>39.880000000000003</v>
      </c>
      <c r="G26" s="222" t="s">
        <v>803</v>
      </c>
      <c r="H26" s="223">
        <v>33.64</v>
      </c>
      <c r="I26" s="222" t="s">
        <v>804</v>
      </c>
      <c r="J26" s="223">
        <v>73.52</v>
      </c>
    </row>
    <row r="27" spans="1:10" thickBot="1">
      <c r="A27" s="222"/>
      <c r="B27" s="222"/>
      <c r="C27" s="222"/>
      <c r="D27" s="222" t="s">
        <v>263</v>
      </c>
      <c r="E27" s="222" t="s">
        <v>805</v>
      </c>
      <c r="F27" s="223">
        <v>26.47</v>
      </c>
      <c r="G27" s="222"/>
      <c r="H27" s="323" t="s">
        <v>806</v>
      </c>
      <c r="I27" s="323"/>
      <c r="J27" s="223">
        <v>126.71</v>
      </c>
    </row>
    <row r="28" spans="1:10" ht="0.95" customHeight="1" thickTop="1">
      <c r="A28" s="224"/>
      <c r="B28" s="224"/>
      <c r="C28" s="224"/>
      <c r="D28" s="224" t="s">
        <v>263</v>
      </c>
      <c r="E28" s="224"/>
      <c r="F28" s="224"/>
      <c r="G28" s="224"/>
      <c r="H28" s="224"/>
      <c r="I28" s="224"/>
      <c r="J28" s="224"/>
    </row>
    <row r="29" spans="1:10" ht="18" customHeight="1">
      <c r="A29" s="27" t="s">
        <v>301</v>
      </c>
      <c r="B29" s="28" t="s">
        <v>27</v>
      </c>
      <c r="C29" s="27" t="s">
        <v>28</v>
      </c>
      <c r="D29" s="27" t="s">
        <v>808</v>
      </c>
      <c r="E29" s="320" t="s">
        <v>782</v>
      </c>
      <c r="F29" s="320"/>
      <c r="G29" s="29" t="s">
        <v>30</v>
      </c>
      <c r="H29" s="28" t="s">
        <v>31</v>
      </c>
      <c r="I29" s="28" t="s">
        <v>32</v>
      </c>
      <c r="J29" s="28" t="s">
        <v>2</v>
      </c>
    </row>
    <row r="30" spans="1:10" ht="24" customHeight="1">
      <c r="A30" s="162" t="s">
        <v>783</v>
      </c>
      <c r="B30" s="163" t="s">
        <v>302</v>
      </c>
      <c r="C30" s="162" t="s">
        <v>59</v>
      </c>
      <c r="D30" s="162" t="s">
        <v>303</v>
      </c>
      <c r="E30" s="321" t="s">
        <v>811</v>
      </c>
      <c r="F30" s="321"/>
      <c r="G30" s="164" t="s">
        <v>42</v>
      </c>
      <c r="H30" s="210">
        <v>1</v>
      </c>
      <c r="I30" s="211">
        <v>15.57</v>
      </c>
      <c r="J30" s="211">
        <v>15.57</v>
      </c>
    </row>
    <row r="31" spans="1:10" ht="24" customHeight="1">
      <c r="A31" s="212" t="s">
        <v>785</v>
      </c>
      <c r="B31" s="213" t="s">
        <v>790</v>
      </c>
      <c r="C31" s="212" t="s">
        <v>41</v>
      </c>
      <c r="D31" s="212" t="s">
        <v>791</v>
      </c>
      <c r="E31" s="322" t="s">
        <v>792</v>
      </c>
      <c r="F31" s="322"/>
      <c r="G31" s="214" t="s">
        <v>793</v>
      </c>
      <c r="H31" s="215">
        <v>1</v>
      </c>
      <c r="I31" s="216">
        <v>15.57</v>
      </c>
      <c r="J31" s="216">
        <v>15.57</v>
      </c>
    </row>
    <row r="32" spans="1:10" ht="24" customHeight="1">
      <c r="A32" s="212" t="s">
        <v>785</v>
      </c>
      <c r="B32" s="213" t="s">
        <v>812</v>
      </c>
      <c r="C32" s="212" t="s">
        <v>41</v>
      </c>
      <c r="D32" s="212" t="s">
        <v>813</v>
      </c>
      <c r="E32" s="322" t="s">
        <v>792</v>
      </c>
      <c r="F32" s="322"/>
      <c r="G32" s="214" t="s">
        <v>793</v>
      </c>
      <c r="H32" s="215">
        <v>0</v>
      </c>
      <c r="I32" s="216">
        <v>19.32</v>
      </c>
      <c r="J32" s="216">
        <v>0</v>
      </c>
    </row>
    <row r="33" spans="1:10" ht="14.25">
      <c r="A33" s="222"/>
      <c r="B33" s="222"/>
      <c r="C33" s="222"/>
      <c r="D33" s="222" t="s">
        <v>263</v>
      </c>
      <c r="E33" s="222" t="s">
        <v>802</v>
      </c>
      <c r="F33" s="223">
        <v>5.98</v>
      </c>
      <c r="G33" s="222" t="s">
        <v>803</v>
      </c>
      <c r="H33" s="223">
        <v>5.05</v>
      </c>
      <c r="I33" s="222" t="s">
        <v>804</v>
      </c>
      <c r="J33" s="223">
        <v>11.03</v>
      </c>
    </row>
    <row r="34" spans="1:10" thickBot="1">
      <c r="A34" s="222"/>
      <c r="B34" s="222"/>
      <c r="C34" s="222"/>
      <c r="D34" s="222" t="s">
        <v>263</v>
      </c>
      <c r="E34" s="222" t="s">
        <v>805</v>
      </c>
      <c r="F34" s="223">
        <v>4.1100000000000003</v>
      </c>
      <c r="G34" s="222"/>
      <c r="H34" s="323" t="s">
        <v>806</v>
      </c>
      <c r="I34" s="323"/>
      <c r="J34" s="223">
        <v>19.68</v>
      </c>
    </row>
    <row r="35" spans="1:10" ht="0.95" customHeight="1" thickTop="1">
      <c r="A35" s="224"/>
      <c r="B35" s="224"/>
      <c r="C35" s="224"/>
      <c r="D35" s="224" t="s">
        <v>263</v>
      </c>
      <c r="E35" s="224"/>
      <c r="F35" s="224"/>
      <c r="G35" s="224"/>
      <c r="H35" s="224"/>
      <c r="I35" s="224"/>
      <c r="J35" s="224"/>
    </row>
    <row r="36" spans="1:10" ht="18" customHeight="1">
      <c r="A36" s="27" t="s">
        <v>373</v>
      </c>
      <c r="B36" s="28" t="s">
        <v>27</v>
      </c>
      <c r="C36" s="27" t="s">
        <v>28</v>
      </c>
      <c r="D36" s="27" t="s">
        <v>808</v>
      </c>
      <c r="E36" s="320" t="s">
        <v>782</v>
      </c>
      <c r="F36" s="320"/>
      <c r="G36" s="29" t="s">
        <v>30</v>
      </c>
      <c r="H36" s="28" t="s">
        <v>31</v>
      </c>
      <c r="I36" s="28" t="s">
        <v>32</v>
      </c>
      <c r="J36" s="28" t="s">
        <v>2</v>
      </c>
    </row>
    <row r="37" spans="1:10" ht="24" customHeight="1">
      <c r="A37" s="162" t="s">
        <v>783</v>
      </c>
      <c r="B37" s="163" t="s">
        <v>374</v>
      </c>
      <c r="C37" s="162" t="s">
        <v>59</v>
      </c>
      <c r="D37" s="162" t="s">
        <v>814</v>
      </c>
      <c r="E37" s="321" t="s">
        <v>815</v>
      </c>
      <c r="F37" s="321"/>
      <c r="G37" s="164" t="s">
        <v>42</v>
      </c>
      <c r="H37" s="210">
        <v>1</v>
      </c>
      <c r="I37" s="211">
        <v>15</v>
      </c>
      <c r="J37" s="211">
        <v>15</v>
      </c>
    </row>
    <row r="38" spans="1:10" ht="24" customHeight="1">
      <c r="A38" s="217" t="s">
        <v>796</v>
      </c>
      <c r="B38" s="218" t="s">
        <v>816</v>
      </c>
      <c r="C38" s="217" t="s">
        <v>59</v>
      </c>
      <c r="D38" s="217" t="s">
        <v>817</v>
      </c>
      <c r="E38" s="324" t="s">
        <v>818</v>
      </c>
      <c r="F38" s="324"/>
      <c r="G38" s="219" t="s">
        <v>42</v>
      </c>
      <c r="H38" s="220">
        <v>1</v>
      </c>
      <c r="I38" s="221">
        <v>15</v>
      </c>
      <c r="J38" s="221">
        <v>15</v>
      </c>
    </row>
    <row r="39" spans="1:10" ht="14.25">
      <c r="A39" s="222"/>
      <c r="B39" s="222"/>
      <c r="C39" s="222"/>
      <c r="D39" s="222" t="s">
        <v>263</v>
      </c>
      <c r="E39" s="222" t="s">
        <v>802</v>
      </c>
      <c r="F39" s="223">
        <v>0</v>
      </c>
      <c r="G39" s="222" t="s">
        <v>803</v>
      </c>
      <c r="H39" s="223">
        <v>0</v>
      </c>
      <c r="I39" s="222" t="s">
        <v>804</v>
      </c>
      <c r="J39" s="223">
        <v>0</v>
      </c>
    </row>
    <row r="40" spans="1:10" thickBot="1">
      <c r="A40" s="222"/>
      <c r="B40" s="222"/>
      <c r="C40" s="222"/>
      <c r="D40" s="222" t="s">
        <v>263</v>
      </c>
      <c r="E40" s="222" t="s">
        <v>805</v>
      </c>
      <c r="F40" s="223">
        <v>3.96</v>
      </c>
      <c r="G40" s="222"/>
      <c r="H40" s="323" t="s">
        <v>806</v>
      </c>
      <c r="I40" s="323"/>
      <c r="J40" s="223">
        <v>18.96</v>
      </c>
    </row>
    <row r="41" spans="1:10" ht="0.95" customHeight="1" thickTop="1">
      <c r="A41" s="224"/>
      <c r="B41" s="224"/>
      <c r="C41" s="224"/>
      <c r="D41" s="224" t="s">
        <v>263</v>
      </c>
      <c r="E41" s="224"/>
      <c r="F41" s="224"/>
      <c r="G41" s="224"/>
      <c r="H41" s="224"/>
      <c r="I41" s="224"/>
      <c r="J41" s="224"/>
    </row>
    <row r="42" spans="1:10" ht="18" customHeight="1">
      <c r="A42" s="27" t="s">
        <v>402</v>
      </c>
      <c r="B42" s="28" t="s">
        <v>27</v>
      </c>
      <c r="C42" s="27" t="s">
        <v>28</v>
      </c>
      <c r="D42" s="27" t="s">
        <v>808</v>
      </c>
      <c r="E42" s="320" t="s">
        <v>782</v>
      </c>
      <c r="F42" s="320"/>
      <c r="G42" s="29" t="s">
        <v>30</v>
      </c>
      <c r="H42" s="28" t="s">
        <v>31</v>
      </c>
      <c r="I42" s="28" t="s">
        <v>32</v>
      </c>
      <c r="J42" s="28" t="s">
        <v>2</v>
      </c>
    </row>
    <row r="43" spans="1:10" ht="36" customHeight="1">
      <c r="A43" s="162" t="s">
        <v>783</v>
      </c>
      <c r="B43" s="163" t="s">
        <v>403</v>
      </c>
      <c r="C43" s="162" t="s">
        <v>59</v>
      </c>
      <c r="D43" s="162" t="s">
        <v>404</v>
      </c>
      <c r="E43" s="321">
        <v>343</v>
      </c>
      <c r="F43" s="321"/>
      <c r="G43" s="164" t="s">
        <v>42</v>
      </c>
      <c r="H43" s="210">
        <v>1</v>
      </c>
      <c r="I43" s="211">
        <v>670.2</v>
      </c>
      <c r="J43" s="211">
        <v>670.2</v>
      </c>
    </row>
    <row r="44" spans="1:10" ht="24" customHeight="1">
      <c r="A44" s="212" t="s">
        <v>785</v>
      </c>
      <c r="B44" s="213" t="s">
        <v>819</v>
      </c>
      <c r="C44" s="212" t="s">
        <v>41</v>
      </c>
      <c r="D44" s="212" t="s">
        <v>820</v>
      </c>
      <c r="E44" s="322" t="s">
        <v>792</v>
      </c>
      <c r="F44" s="322"/>
      <c r="G44" s="214" t="s">
        <v>793</v>
      </c>
      <c r="H44" s="215">
        <v>3.5</v>
      </c>
      <c r="I44" s="216">
        <v>19.22</v>
      </c>
      <c r="J44" s="216">
        <v>67.27</v>
      </c>
    </row>
    <row r="45" spans="1:10" ht="24" customHeight="1">
      <c r="A45" s="212" t="s">
        <v>785</v>
      </c>
      <c r="B45" s="213" t="s">
        <v>790</v>
      </c>
      <c r="C45" s="212" t="s">
        <v>41</v>
      </c>
      <c r="D45" s="212" t="s">
        <v>791</v>
      </c>
      <c r="E45" s="322" t="s">
        <v>792</v>
      </c>
      <c r="F45" s="322"/>
      <c r="G45" s="214" t="s">
        <v>793</v>
      </c>
      <c r="H45" s="215">
        <v>5</v>
      </c>
      <c r="I45" s="216">
        <v>15.57</v>
      </c>
      <c r="J45" s="216">
        <v>77.849999999999994</v>
      </c>
    </row>
    <row r="46" spans="1:10" ht="24" customHeight="1">
      <c r="A46" s="212" t="s">
        <v>785</v>
      </c>
      <c r="B46" s="213" t="s">
        <v>821</v>
      </c>
      <c r="C46" s="212" t="s">
        <v>41</v>
      </c>
      <c r="D46" s="212" t="s">
        <v>822</v>
      </c>
      <c r="E46" s="322" t="s">
        <v>792</v>
      </c>
      <c r="F46" s="322"/>
      <c r="G46" s="214" t="s">
        <v>793</v>
      </c>
      <c r="H46" s="215">
        <v>2.5</v>
      </c>
      <c r="I46" s="216">
        <v>19.88</v>
      </c>
      <c r="J46" s="216">
        <v>49.7</v>
      </c>
    </row>
    <row r="47" spans="1:10" ht="24" customHeight="1">
      <c r="A47" s="217" t="s">
        <v>796</v>
      </c>
      <c r="B47" s="218" t="s">
        <v>823</v>
      </c>
      <c r="C47" s="217" t="s">
        <v>59</v>
      </c>
      <c r="D47" s="217" t="s">
        <v>824</v>
      </c>
      <c r="E47" s="324" t="s">
        <v>799</v>
      </c>
      <c r="F47" s="324"/>
      <c r="G47" s="219" t="s">
        <v>825</v>
      </c>
      <c r="H47" s="220">
        <v>3</v>
      </c>
      <c r="I47" s="221">
        <v>22.74</v>
      </c>
      <c r="J47" s="221">
        <v>68.22</v>
      </c>
    </row>
    <row r="48" spans="1:10" ht="24" customHeight="1">
      <c r="A48" s="217" t="s">
        <v>796</v>
      </c>
      <c r="B48" s="218" t="s">
        <v>826</v>
      </c>
      <c r="C48" s="217" t="s">
        <v>59</v>
      </c>
      <c r="D48" s="217" t="s">
        <v>827</v>
      </c>
      <c r="E48" s="324" t="s">
        <v>799</v>
      </c>
      <c r="F48" s="324"/>
      <c r="G48" s="219" t="s">
        <v>828</v>
      </c>
      <c r="H48" s="220">
        <v>13.71</v>
      </c>
      <c r="I48" s="221">
        <v>9.15</v>
      </c>
      <c r="J48" s="221">
        <v>125.44</v>
      </c>
    </row>
    <row r="49" spans="1:10" ht="24" customHeight="1">
      <c r="A49" s="217" t="s">
        <v>796</v>
      </c>
      <c r="B49" s="218" t="s">
        <v>829</v>
      </c>
      <c r="C49" s="217" t="s">
        <v>41</v>
      </c>
      <c r="D49" s="217" t="s">
        <v>830</v>
      </c>
      <c r="E49" s="324" t="s">
        <v>799</v>
      </c>
      <c r="F49" s="324"/>
      <c r="G49" s="219" t="s">
        <v>149</v>
      </c>
      <c r="H49" s="220">
        <v>3.37</v>
      </c>
      <c r="I49" s="221">
        <v>29.9</v>
      </c>
      <c r="J49" s="221">
        <v>100.76</v>
      </c>
    </row>
    <row r="50" spans="1:10" ht="24" customHeight="1">
      <c r="A50" s="217" t="s">
        <v>796</v>
      </c>
      <c r="B50" s="218" t="s">
        <v>831</v>
      </c>
      <c r="C50" s="217" t="s">
        <v>41</v>
      </c>
      <c r="D50" s="217" t="s">
        <v>832</v>
      </c>
      <c r="E50" s="324" t="s">
        <v>799</v>
      </c>
      <c r="F50" s="324"/>
      <c r="G50" s="219" t="s">
        <v>46</v>
      </c>
      <c r="H50" s="220">
        <v>9</v>
      </c>
      <c r="I50" s="221">
        <v>0.59</v>
      </c>
      <c r="J50" s="221">
        <v>5.31</v>
      </c>
    </row>
    <row r="51" spans="1:10" ht="24" customHeight="1">
      <c r="A51" s="217" t="s">
        <v>796</v>
      </c>
      <c r="B51" s="218" t="s">
        <v>833</v>
      </c>
      <c r="C51" s="217" t="s">
        <v>41</v>
      </c>
      <c r="D51" s="217" t="s">
        <v>834</v>
      </c>
      <c r="E51" s="324" t="s">
        <v>799</v>
      </c>
      <c r="F51" s="324"/>
      <c r="G51" s="219" t="s">
        <v>42</v>
      </c>
      <c r="H51" s="220">
        <v>1.1000000000000001</v>
      </c>
      <c r="I51" s="221">
        <v>159.69</v>
      </c>
      <c r="J51" s="221">
        <v>175.65</v>
      </c>
    </row>
    <row r="52" spans="1:10" ht="14.25">
      <c r="A52" s="222"/>
      <c r="B52" s="222"/>
      <c r="C52" s="222"/>
      <c r="D52" s="222" t="s">
        <v>263</v>
      </c>
      <c r="E52" s="222" t="s">
        <v>802</v>
      </c>
      <c r="F52" s="223">
        <v>77.34</v>
      </c>
      <c r="G52" s="222" t="s">
        <v>803</v>
      </c>
      <c r="H52" s="223">
        <v>65.22</v>
      </c>
      <c r="I52" s="222" t="s">
        <v>804</v>
      </c>
      <c r="J52" s="223">
        <v>142.56</v>
      </c>
    </row>
    <row r="53" spans="1:10" thickBot="1">
      <c r="A53" s="222"/>
      <c r="B53" s="222"/>
      <c r="C53" s="222"/>
      <c r="D53" s="222" t="s">
        <v>263</v>
      </c>
      <c r="E53" s="222" t="s">
        <v>805</v>
      </c>
      <c r="F53" s="223">
        <v>176.99</v>
      </c>
      <c r="G53" s="222"/>
      <c r="H53" s="323" t="s">
        <v>806</v>
      </c>
      <c r="I53" s="323"/>
      <c r="J53" s="223">
        <v>847.19</v>
      </c>
    </row>
    <row r="54" spans="1:10" ht="0.95" customHeight="1" thickTop="1">
      <c r="A54" s="224"/>
      <c r="B54" s="224"/>
      <c r="C54" s="224"/>
      <c r="D54" s="224" t="s">
        <v>263</v>
      </c>
      <c r="E54" s="224"/>
      <c r="F54" s="224"/>
      <c r="G54" s="224"/>
      <c r="H54" s="224"/>
      <c r="I54" s="224"/>
      <c r="J54" s="224"/>
    </row>
    <row r="55" spans="1:10" ht="18" customHeight="1">
      <c r="A55" s="27" t="s">
        <v>405</v>
      </c>
      <c r="B55" s="28" t="s">
        <v>27</v>
      </c>
      <c r="C55" s="27" t="s">
        <v>28</v>
      </c>
      <c r="D55" s="27" t="s">
        <v>808</v>
      </c>
      <c r="E55" s="320" t="s">
        <v>782</v>
      </c>
      <c r="F55" s="320"/>
      <c r="G55" s="29" t="s">
        <v>30</v>
      </c>
      <c r="H55" s="28" t="s">
        <v>31</v>
      </c>
      <c r="I55" s="28" t="s">
        <v>32</v>
      </c>
      <c r="J55" s="28" t="s">
        <v>2</v>
      </c>
    </row>
    <row r="56" spans="1:10" ht="24" customHeight="1">
      <c r="A56" s="162" t="s">
        <v>783</v>
      </c>
      <c r="B56" s="163" t="s">
        <v>406</v>
      </c>
      <c r="C56" s="162" t="s">
        <v>55</v>
      </c>
      <c r="D56" s="162" t="s">
        <v>407</v>
      </c>
      <c r="E56" s="321">
        <v>111</v>
      </c>
      <c r="F56" s="321"/>
      <c r="G56" s="164" t="s">
        <v>46</v>
      </c>
      <c r="H56" s="210">
        <v>1</v>
      </c>
      <c r="I56" s="211">
        <v>534.41</v>
      </c>
      <c r="J56" s="211">
        <v>534.41</v>
      </c>
    </row>
    <row r="57" spans="1:10" ht="24" customHeight="1">
      <c r="A57" s="212" t="s">
        <v>785</v>
      </c>
      <c r="B57" s="213" t="s">
        <v>835</v>
      </c>
      <c r="C57" s="212" t="s">
        <v>41</v>
      </c>
      <c r="D57" s="212" t="s">
        <v>836</v>
      </c>
      <c r="E57" s="322" t="s">
        <v>792</v>
      </c>
      <c r="F57" s="322"/>
      <c r="G57" s="214" t="s">
        <v>793</v>
      </c>
      <c r="H57" s="215">
        <v>3.024</v>
      </c>
      <c r="I57" s="216">
        <v>15.55</v>
      </c>
      <c r="J57" s="216">
        <v>47.02</v>
      </c>
    </row>
    <row r="58" spans="1:10" ht="24" customHeight="1">
      <c r="A58" s="212" t="s">
        <v>785</v>
      </c>
      <c r="B58" s="213" t="s">
        <v>819</v>
      </c>
      <c r="C58" s="212" t="s">
        <v>41</v>
      </c>
      <c r="D58" s="212" t="s">
        <v>820</v>
      </c>
      <c r="E58" s="322" t="s">
        <v>792</v>
      </c>
      <c r="F58" s="322"/>
      <c r="G58" s="214" t="s">
        <v>793</v>
      </c>
      <c r="H58" s="215">
        <v>3.024</v>
      </c>
      <c r="I58" s="216">
        <v>19.22</v>
      </c>
      <c r="J58" s="216">
        <v>58.12</v>
      </c>
    </row>
    <row r="59" spans="1:10" ht="24" customHeight="1">
      <c r="A59" s="217" t="s">
        <v>796</v>
      </c>
      <c r="B59" s="218" t="s">
        <v>837</v>
      </c>
      <c r="C59" s="217" t="s">
        <v>41</v>
      </c>
      <c r="D59" s="217" t="s">
        <v>838</v>
      </c>
      <c r="E59" s="324" t="s">
        <v>799</v>
      </c>
      <c r="F59" s="324"/>
      <c r="G59" s="219" t="s">
        <v>53</v>
      </c>
      <c r="H59" s="220">
        <v>0.02</v>
      </c>
      <c r="I59" s="221">
        <v>95</v>
      </c>
      <c r="J59" s="221">
        <v>1.9</v>
      </c>
    </row>
    <row r="60" spans="1:10" ht="24" customHeight="1">
      <c r="A60" s="217" t="s">
        <v>796</v>
      </c>
      <c r="B60" s="218" t="s">
        <v>839</v>
      </c>
      <c r="C60" s="217" t="s">
        <v>41</v>
      </c>
      <c r="D60" s="217" t="s">
        <v>840</v>
      </c>
      <c r="E60" s="324" t="s">
        <v>799</v>
      </c>
      <c r="F60" s="324"/>
      <c r="G60" s="219" t="s">
        <v>149</v>
      </c>
      <c r="H60" s="220">
        <v>6.62</v>
      </c>
      <c r="I60" s="221">
        <v>0.56000000000000005</v>
      </c>
      <c r="J60" s="221">
        <v>3.7</v>
      </c>
    </row>
    <row r="61" spans="1:10" ht="24" customHeight="1">
      <c r="A61" s="217" t="s">
        <v>796</v>
      </c>
      <c r="B61" s="218" t="s">
        <v>841</v>
      </c>
      <c r="C61" s="217" t="s">
        <v>55</v>
      </c>
      <c r="D61" s="217" t="s">
        <v>842</v>
      </c>
      <c r="E61" s="324" t="s">
        <v>799</v>
      </c>
      <c r="F61" s="324"/>
      <c r="G61" s="219" t="s">
        <v>46</v>
      </c>
      <c r="H61" s="220">
        <v>1</v>
      </c>
      <c r="I61" s="221">
        <v>61.97</v>
      </c>
      <c r="J61" s="221">
        <v>61.97</v>
      </c>
    </row>
    <row r="62" spans="1:10" ht="24" customHeight="1">
      <c r="A62" s="217" t="s">
        <v>796</v>
      </c>
      <c r="B62" s="218" t="s">
        <v>843</v>
      </c>
      <c r="C62" s="217" t="s">
        <v>55</v>
      </c>
      <c r="D62" s="217" t="s">
        <v>844</v>
      </c>
      <c r="E62" s="324" t="s">
        <v>799</v>
      </c>
      <c r="F62" s="324"/>
      <c r="G62" s="219" t="s">
        <v>42</v>
      </c>
      <c r="H62" s="220">
        <v>1.68</v>
      </c>
      <c r="I62" s="221">
        <v>215.3</v>
      </c>
      <c r="J62" s="221">
        <v>361.7</v>
      </c>
    </row>
    <row r="63" spans="1:10" ht="14.25">
      <c r="A63" s="222"/>
      <c r="B63" s="222"/>
      <c r="C63" s="222"/>
      <c r="D63" s="222" t="s">
        <v>263</v>
      </c>
      <c r="E63" s="222" t="s">
        <v>802</v>
      </c>
      <c r="F63" s="223">
        <v>41.78</v>
      </c>
      <c r="G63" s="222" t="s">
        <v>803</v>
      </c>
      <c r="H63" s="223">
        <v>35.229999999999997</v>
      </c>
      <c r="I63" s="222" t="s">
        <v>804</v>
      </c>
      <c r="J63" s="223">
        <v>77.010000000000005</v>
      </c>
    </row>
    <row r="64" spans="1:10" thickBot="1">
      <c r="A64" s="222"/>
      <c r="B64" s="222"/>
      <c r="C64" s="222"/>
      <c r="D64" s="222" t="s">
        <v>263</v>
      </c>
      <c r="E64" s="222" t="s">
        <v>805</v>
      </c>
      <c r="F64" s="223">
        <v>141.13</v>
      </c>
      <c r="G64" s="222"/>
      <c r="H64" s="323" t="s">
        <v>806</v>
      </c>
      <c r="I64" s="323"/>
      <c r="J64" s="223">
        <v>675.54</v>
      </c>
    </row>
    <row r="65" spans="1:10" ht="0.95" customHeight="1" thickTop="1">
      <c r="A65" s="224"/>
      <c r="B65" s="224"/>
      <c r="C65" s="224"/>
      <c r="D65" s="224" t="s">
        <v>263</v>
      </c>
      <c r="E65" s="224"/>
      <c r="F65" s="224"/>
      <c r="G65" s="224"/>
      <c r="H65" s="224"/>
      <c r="I65" s="224"/>
      <c r="J65" s="224"/>
    </row>
    <row r="66" spans="1:10" ht="18" customHeight="1">
      <c r="A66" s="27" t="s">
        <v>411</v>
      </c>
      <c r="B66" s="28" t="s">
        <v>27</v>
      </c>
      <c r="C66" s="27" t="s">
        <v>28</v>
      </c>
      <c r="D66" s="27" t="s">
        <v>808</v>
      </c>
      <c r="E66" s="320" t="s">
        <v>782</v>
      </c>
      <c r="F66" s="320"/>
      <c r="G66" s="29" t="s">
        <v>30</v>
      </c>
      <c r="H66" s="28" t="s">
        <v>31</v>
      </c>
      <c r="I66" s="28" t="s">
        <v>32</v>
      </c>
      <c r="J66" s="28" t="s">
        <v>2</v>
      </c>
    </row>
    <row r="67" spans="1:10" ht="48" customHeight="1">
      <c r="A67" s="162" t="s">
        <v>783</v>
      </c>
      <c r="B67" s="163" t="s">
        <v>412</v>
      </c>
      <c r="C67" s="162" t="s">
        <v>59</v>
      </c>
      <c r="D67" s="162" t="s">
        <v>413</v>
      </c>
      <c r="E67" s="321" t="s">
        <v>845</v>
      </c>
      <c r="F67" s="321"/>
      <c r="G67" s="164" t="s">
        <v>105</v>
      </c>
      <c r="H67" s="210">
        <v>1</v>
      </c>
      <c r="I67" s="211">
        <v>1404.05</v>
      </c>
      <c r="J67" s="211">
        <v>1404.05</v>
      </c>
    </row>
    <row r="68" spans="1:10" ht="24" customHeight="1">
      <c r="A68" s="212" t="s">
        <v>785</v>
      </c>
      <c r="B68" s="213" t="s">
        <v>790</v>
      </c>
      <c r="C68" s="212" t="s">
        <v>41</v>
      </c>
      <c r="D68" s="212" t="s">
        <v>791</v>
      </c>
      <c r="E68" s="322" t="s">
        <v>792</v>
      </c>
      <c r="F68" s="322"/>
      <c r="G68" s="214" t="s">
        <v>793</v>
      </c>
      <c r="H68" s="215">
        <v>2</v>
      </c>
      <c r="I68" s="216">
        <v>15.57</v>
      </c>
      <c r="J68" s="216">
        <v>31.14</v>
      </c>
    </row>
    <row r="69" spans="1:10" ht="24" customHeight="1">
      <c r="A69" s="212" t="s">
        <v>785</v>
      </c>
      <c r="B69" s="213" t="s">
        <v>812</v>
      </c>
      <c r="C69" s="212" t="s">
        <v>41</v>
      </c>
      <c r="D69" s="212" t="s">
        <v>813</v>
      </c>
      <c r="E69" s="322" t="s">
        <v>792</v>
      </c>
      <c r="F69" s="322"/>
      <c r="G69" s="214" t="s">
        <v>793</v>
      </c>
      <c r="H69" s="215">
        <v>2</v>
      </c>
      <c r="I69" s="216">
        <v>19.32</v>
      </c>
      <c r="J69" s="216">
        <v>38.64</v>
      </c>
    </row>
    <row r="70" spans="1:10" ht="24" customHeight="1">
      <c r="A70" s="212" t="s">
        <v>785</v>
      </c>
      <c r="B70" s="213" t="s">
        <v>846</v>
      </c>
      <c r="C70" s="212" t="s">
        <v>41</v>
      </c>
      <c r="D70" s="212" t="s">
        <v>847</v>
      </c>
      <c r="E70" s="322" t="s">
        <v>792</v>
      </c>
      <c r="F70" s="322"/>
      <c r="G70" s="214" t="s">
        <v>793</v>
      </c>
      <c r="H70" s="215">
        <v>2</v>
      </c>
      <c r="I70" s="216">
        <v>18.84</v>
      </c>
      <c r="J70" s="216">
        <v>37.68</v>
      </c>
    </row>
    <row r="71" spans="1:10" ht="24" customHeight="1">
      <c r="A71" s="217" t="s">
        <v>796</v>
      </c>
      <c r="B71" s="218" t="s">
        <v>848</v>
      </c>
      <c r="C71" s="217" t="s">
        <v>59</v>
      </c>
      <c r="D71" s="217" t="s">
        <v>849</v>
      </c>
      <c r="E71" s="324" t="s">
        <v>799</v>
      </c>
      <c r="F71" s="324"/>
      <c r="G71" s="219" t="s">
        <v>105</v>
      </c>
      <c r="H71" s="220">
        <v>2</v>
      </c>
      <c r="I71" s="221">
        <v>43.98</v>
      </c>
      <c r="J71" s="221">
        <v>87.96</v>
      </c>
    </row>
    <row r="72" spans="1:10" ht="24" customHeight="1">
      <c r="A72" s="217" t="s">
        <v>796</v>
      </c>
      <c r="B72" s="218" t="s">
        <v>850</v>
      </c>
      <c r="C72" s="217" t="s">
        <v>59</v>
      </c>
      <c r="D72" s="217" t="s">
        <v>851</v>
      </c>
      <c r="E72" s="324" t="s">
        <v>799</v>
      </c>
      <c r="F72" s="324"/>
      <c r="G72" s="219" t="s">
        <v>42</v>
      </c>
      <c r="H72" s="220">
        <v>0.9</v>
      </c>
      <c r="I72" s="221">
        <v>308</v>
      </c>
      <c r="J72" s="221">
        <v>277.2</v>
      </c>
    </row>
    <row r="73" spans="1:10" ht="24" customHeight="1">
      <c r="A73" s="217" t="s">
        <v>796</v>
      </c>
      <c r="B73" s="218" t="s">
        <v>852</v>
      </c>
      <c r="C73" s="217" t="s">
        <v>59</v>
      </c>
      <c r="D73" s="217" t="s">
        <v>853</v>
      </c>
      <c r="E73" s="324" t="s">
        <v>799</v>
      </c>
      <c r="F73" s="324"/>
      <c r="G73" s="219" t="s">
        <v>825</v>
      </c>
      <c r="H73" s="220">
        <v>1.5</v>
      </c>
      <c r="I73" s="221">
        <v>52.8</v>
      </c>
      <c r="J73" s="221">
        <v>79.2</v>
      </c>
    </row>
    <row r="74" spans="1:10" ht="24" customHeight="1">
      <c r="A74" s="217" t="s">
        <v>796</v>
      </c>
      <c r="B74" s="218" t="s">
        <v>854</v>
      </c>
      <c r="C74" s="217" t="s">
        <v>59</v>
      </c>
      <c r="D74" s="217" t="s">
        <v>855</v>
      </c>
      <c r="E74" s="324" t="s">
        <v>799</v>
      </c>
      <c r="F74" s="324"/>
      <c r="G74" s="219" t="s">
        <v>825</v>
      </c>
      <c r="H74" s="220">
        <v>1.2</v>
      </c>
      <c r="I74" s="221">
        <v>6.63</v>
      </c>
      <c r="J74" s="221">
        <v>7.95</v>
      </c>
    </row>
    <row r="75" spans="1:10" ht="24" customHeight="1">
      <c r="A75" s="217" t="s">
        <v>796</v>
      </c>
      <c r="B75" s="218" t="s">
        <v>856</v>
      </c>
      <c r="C75" s="217" t="s">
        <v>59</v>
      </c>
      <c r="D75" s="217" t="s">
        <v>857</v>
      </c>
      <c r="E75" s="324" t="s">
        <v>799</v>
      </c>
      <c r="F75" s="324"/>
      <c r="G75" s="219" t="s">
        <v>825</v>
      </c>
      <c r="H75" s="220">
        <v>2.7</v>
      </c>
      <c r="I75" s="221">
        <v>23.32</v>
      </c>
      <c r="J75" s="221">
        <v>62.96</v>
      </c>
    </row>
    <row r="76" spans="1:10" ht="24" customHeight="1">
      <c r="A76" s="217" t="s">
        <v>796</v>
      </c>
      <c r="B76" s="218" t="s">
        <v>858</v>
      </c>
      <c r="C76" s="217" t="s">
        <v>59</v>
      </c>
      <c r="D76" s="217" t="s">
        <v>859</v>
      </c>
      <c r="E76" s="324" t="s">
        <v>799</v>
      </c>
      <c r="F76" s="324"/>
      <c r="G76" s="219" t="s">
        <v>105</v>
      </c>
      <c r="H76" s="220">
        <v>2</v>
      </c>
      <c r="I76" s="221">
        <v>78.180000000000007</v>
      </c>
      <c r="J76" s="221">
        <v>156.36000000000001</v>
      </c>
    </row>
    <row r="77" spans="1:10" ht="24" customHeight="1">
      <c r="A77" s="217" t="s">
        <v>796</v>
      </c>
      <c r="B77" s="218" t="s">
        <v>860</v>
      </c>
      <c r="C77" s="217" t="s">
        <v>59</v>
      </c>
      <c r="D77" s="217" t="s">
        <v>861</v>
      </c>
      <c r="E77" s="324" t="s">
        <v>799</v>
      </c>
      <c r="F77" s="324"/>
      <c r="G77" s="219" t="s">
        <v>105</v>
      </c>
      <c r="H77" s="220">
        <v>2</v>
      </c>
      <c r="I77" s="221">
        <v>11.72</v>
      </c>
      <c r="J77" s="221">
        <v>23.44</v>
      </c>
    </row>
    <row r="78" spans="1:10" ht="24" customHeight="1">
      <c r="A78" s="217" t="s">
        <v>796</v>
      </c>
      <c r="B78" s="218" t="s">
        <v>862</v>
      </c>
      <c r="C78" s="217" t="s">
        <v>41</v>
      </c>
      <c r="D78" s="217" t="s">
        <v>863</v>
      </c>
      <c r="E78" s="324" t="s">
        <v>799</v>
      </c>
      <c r="F78" s="324"/>
      <c r="G78" s="219" t="s">
        <v>46</v>
      </c>
      <c r="H78" s="220">
        <v>2</v>
      </c>
      <c r="I78" s="221">
        <v>34.28</v>
      </c>
      <c r="J78" s="221">
        <v>68.56</v>
      </c>
    </row>
    <row r="79" spans="1:10" ht="24" customHeight="1">
      <c r="A79" s="217" t="s">
        <v>796</v>
      </c>
      <c r="B79" s="218" t="s">
        <v>864</v>
      </c>
      <c r="C79" s="217" t="s">
        <v>41</v>
      </c>
      <c r="D79" s="217" t="s">
        <v>865</v>
      </c>
      <c r="E79" s="324" t="s">
        <v>799</v>
      </c>
      <c r="F79" s="324"/>
      <c r="G79" s="219" t="s">
        <v>46</v>
      </c>
      <c r="H79" s="220">
        <v>2</v>
      </c>
      <c r="I79" s="221">
        <v>149.5</v>
      </c>
      <c r="J79" s="221">
        <v>299</v>
      </c>
    </row>
    <row r="80" spans="1:10" ht="24" customHeight="1">
      <c r="A80" s="217" t="s">
        <v>796</v>
      </c>
      <c r="B80" s="218" t="s">
        <v>866</v>
      </c>
      <c r="C80" s="217" t="s">
        <v>41</v>
      </c>
      <c r="D80" s="217" t="s">
        <v>867</v>
      </c>
      <c r="E80" s="324" t="s">
        <v>799</v>
      </c>
      <c r="F80" s="324"/>
      <c r="G80" s="219" t="s">
        <v>46</v>
      </c>
      <c r="H80" s="220">
        <v>2</v>
      </c>
      <c r="I80" s="221">
        <v>55.98</v>
      </c>
      <c r="J80" s="221">
        <v>111.96</v>
      </c>
    </row>
    <row r="81" spans="1:10" ht="24" customHeight="1">
      <c r="A81" s="217" t="s">
        <v>796</v>
      </c>
      <c r="B81" s="218" t="s">
        <v>868</v>
      </c>
      <c r="C81" s="217" t="s">
        <v>41</v>
      </c>
      <c r="D81" s="217" t="s">
        <v>869</v>
      </c>
      <c r="E81" s="324" t="s">
        <v>799</v>
      </c>
      <c r="F81" s="324"/>
      <c r="G81" s="219" t="s">
        <v>46</v>
      </c>
      <c r="H81" s="220">
        <v>2</v>
      </c>
      <c r="I81" s="221">
        <v>61</v>
      </c>
      <c r="J81" s="221">
        <v>122</v>
      </c>
    </row>
    <row r="82" spans="1:10" ht="14.25">
      <c r="A82" s="222"/>
      <c r="B82" s="222"/>
      <c r="C82" s="222"/>
      <c r="D82" s="222" t="s">
        <v>263</v>
      </c>
      <c r="E82" s="222" t="s">
        <v>802</v>
      </c>
      <c r="F82" s="223">
        <v>43.77</v>
      </c>
      <c r="G82" s="222" t="s">
        <v>803</v>
      </c>
      <c r="H82" s="223">
        <v>36.909999999999997</v>
      </c>
      <c r="I82" s="222" t="s">
        <v>804</v>
      </c>
      <c r="J82" s="223">
        <v>80.680000000000007</v>
      </c>
    </row>
    <row r="83" spans="1:10" thickBot="1">
      <c r="A83" s="222"/>
      <c r="B83" s="222"/>
      <c r="C83" s="222"/>
      <c r="D83" s="222" t="s">
        <v>263</v>
      </c>
      <c r="E83" s="222" t="s">
        <v>805</v>
      </c>
      <c r="F83" s="223">
        <v>370.8</v>
      </c>
      <c r="G83" s="222"/>
      <c r="H83" s="323" t="s">
        <v>806</v>
      </c>
      <c r="I83" s="323"/>
      <c r="J83" s="223">
        <v>1774.85</v>
      </c>
    </row>
    <row r="84" spans="1:10" ht="0.95" customHeight="1" thickTop="1">
      <c r="A84" s="224"/>
      <c r="B84" s="224"/>
      <c r="C84" s="224"/>
      <c r="D84" s="224" t="s">
        <v>263</v>
      </c>
      <c r="E84" s="224"/>
      <c r="F84" s="224"/>
      <c r="G84" s="224"/>
      <c r="H84" s="224"/>
      <c r="I84" s="224"/>
      <c r="J84" s="224"/>
    </row>
    <row r="85" spans="1:10" ht="18" customHeight="1">
      <c r="A85" s="27" t="s">
        <v>453</v>
      </c>
      <c r="B85" s="28" t="s">
        <v>27</v>
      </c>
      <c r="C85" s="27" t="s">
        <v>28</v>
      </c>
      <c r="D85" s="27" t="s">
        <v>808</v>
      </c>
      <c r="E85" s="320" t="s">
        <v>782</v>
      </c>
      <c r="F85" s="320"/>
      <c r="G85" s="29" t="s">
        <v>30</v>
      </c>
      <c r="H85" s="28" t="s">
        <v>31</v>
      </c>
      <c r="I85" s="28" t="s">
        <v>32</v>
      </c>
      <c r="J85" s="28" t="s">
        <v>2</v>
      </c>
    </row>
    <row r="86" spans="1:10" ht="60" customHeight="1">
      <c r="A86" s="162" t="s">
        <v>783</v>
      </c>
      <c r="B86" s="163" t="s">
        <v>456</v>
      </c>
      <c r="C86" s="162" t="s">
        <v>59</v>
      </c>
      <c r="D86" s="162" t="s">
        <v>457</v>
      </c>
      <c r="E86" s="321" t="s">
        <v>870</v>
      </c>
      <c r="F86" s="321"/>
      <c r="G86" s="164" t="s">
        <v>105</v>
      </c>
      <c r="H86" s="210">
        <v>1</v>
      </c>
      <c r="I86" s="211">
        <v>961.03</v>
      </c>
      <c r="J86" s="211">
        <v>961.03</v>
      </c>
    </row>
    <row r="87" spans="1:10" ht="24" customHeight="1">
      <c r="A87" s="212" t="s">
        <v>785</v>
      </c>
      <c r="B87" s="213" t="s">
        <v>790</v>
      </c>
      <c r="C87" s="212" t="s">
        <v>41</v>
      </c>
      <c r="D87" s="212" t="s">
        <v>791</v>
      </c>
      <c r="E87" s="322" t="s">
        <v>792</v>
      </c>
      <c r="F87" s="322"/>
      <c r="G87" s="214" t="s">
        <v>793</v>
      </c>
      <c r="H87" s="215">
        <v>2</v>
      </c>
      <c r="I87" s="216">
        <v>15.57</v>
      </c>
      <c r="J87" s="216">
        <v>31.14</v>
      </c>
    </row>
    <row r="88" spans="1:10" ht="24" customHeight="1">
      <c r="A88" s="212" t="s">
        <v>785</v>
      </c>
      <c r="B88" s="213" t="s">
        <v>809</v>
      </c>
      <c r="C88" s="212" t="s">
        <v>41</v>
      </c>
      <c r="D88" s="212" t="s">
        <v>810</v>
      </c>
      <c r="E88" s="322" t="s">
        <v>792</v>
      </c>
      <c r="F88" s="322"/>
      <c r="G88" s="214" t="s">
        <v>793</v>
      </c>
      <c r="H88" s="215">
        <v>2</v>
      </c>
      <c r="I88" s="216">
        <v>19.489999999999998</v>
      </c>
      <c r="J88" s="216">
        <v>38.979999999999997</v>
      </c>
    </row>
    <row r="89" spans="1:10" ht="24" customHeight="1">
      <c r="A89" s="217" t="s">
        <v>796</v>
      </c>
      <c r="B89" s="218" t="s">
        <v>871</v>
      </c>
      <c r="C89" s="217" t="s">
        <v>59</v>
      </c>
      <c r="D89" s="217" t="s">
        <v>872</v>
      </c>
      <c r="E89" s="324" t="s">
        <v>799</v>
      </c>
      <c r="F89" s="324"/>
      <c r="G89" s="219" t="s">
        <v>105</v>
      </c>
      <c r="H89" s="220">
        <v>1</v>
      </c>
      <c r="I89" s="221">
        <v>200</v>
      </c>
      <c r="J89" s="221">
        <v>200</v>
      </c>
    </row>
    <row r="90" spans="1:10" ht="36" customHeight="1">
      <c r="A90" s="217" t="s">
        <v>796</v>
      </c>
      <c r="B90" s="218" t="s">
        <v>873</v>
      </c>
      <c r="C90" s="217" t="s">
        <v>41</v>
      </c>
      <c r="D90" s="217" t="s">
        <v>874</v>
      </c>
      <c r="E90" s="324" t="s">
        <v>875</v>
      </c>
      <c r="F90" s="324"/>
      <c r="G90" s="219" t="s">
        <v>46</v>
      </c>
      <c r="H90" s="220">
        <v>1</v>
      </c>
      <c r="I90" s="221">
        <v>690.91</v>
      </c>
      <c r="J90" s="221">
        <v>690.91</v>
      </c>
    </row>
    <row r="91" spans="1:10" ht="14.25">
      <c r="A91" s="222"/>
      <c r="B91" s="222"/>
      <c r="C91" s="222"/>
      <c r="D91" s="222" t="s">
        <v>263</v>
      </c>
      <c r="E91" s="222" t="s">
        <v>802</v>
      </c>
      <c r="F91" s="223">
        <v>28.07</v>
      </c>
      <c r="G91" s="222" t="s">
        <v>803</v>
      </c>
      <c r="H91" s="223">
        <v>23.67</v>
      </c>
      <c r="I91" s="222" t="s">
        <v>804</v>
      </c>
      <c r="J91" s="223">
        <v>51.74</v>
      </c>
    </row>
    <row r="92" spans="1:10" thickBot="1">
      <c r="A92" s="222"/>
      <c r="B92" s="222"/>
      <c r="C92" s="222"/>
      <c r="D92" s="222" t="s">
        <v>263</v>
      </c>
      <c r="E92" s="222" t="s">
        <v>805</v>
      </c>
      <c r="F92" s="223">
        <v>253.8</v>
      </c>
      <c r="G92" s="222"/>
      <c r="H92" s="323" t="s">
        <v>806</v>
      </c>
      <c r="I92" s="323"/>
      <c r="J92" s="223">
        <v>1214.83</v>
      </c>
    </row>
    <row r="93" spans="1:10" ht="0.95" customHeight="1" thickTop="1">
      <c r="A93" s="224"/>
      <c r="B93" s="224"/>
      <c r="C93" s="224"/>
      <c r="D93" s="224" t="s">
        <v>263</v>
      </c>
      <c r="E93" s="224"/>
      <c r="F93" s="224"/>
      <c r="G93" s="224"/>
      <c r="H93" s="224"/>
      <c r="I93" s="224"/>
      <c r="J93" s="224"/>
    </row>
    <row r="94" spans="1:10" ht="18" customHeight="1">
      <c r="A94" s="27" t="s">
        <v>466</v>
      </c>
      <c r="B94" s="28" t="s">
        <v>27</v>
      </c>
      <c r="C94" s="27" t="s">
        <v>28</v>
      </c>
      <c r="D94" s="27" t="s">
        <v>808</v>
      </c>
      <c r="E94" s="320" t="s">
        <v>782</v>
      </c>
      <c r="F94" s="320"/>
      <c r="G94" s="29" t="s">
        <v>30</v>
      </c>
      <c r="H94" s="28" t="s">
        <v>31</v>
      </c>
      <c r="I94" s="28" t="s">
        <v>32</v>
      </c>
      <c r="J94" s="28" t="s">
        <v>2</v>
      </c>
    </row>
    <row r="95" spans="1:10" ht="24" customHeight="1">
      <c r="A95" s="162" t="s">
        <v>783</v>
      </c>
      <c r="B95" s="163" t="s">
        <v>470</v>
      </c>
      <c r="C95" s="162" t="s">
        <v>59</v>
      </c>
      <c r="D95" s="162" t="s">
        <v>471</v>
      </c>
      <c r="E95" s="321" t="s">
        <v>811</v>
      </c>
      <c r="F95" s="321"/>
      <c r="G95" s="164" t="s">
        <v>105</v>
      </c>
      <c r="H95" s="210">
        <v>1</v>
      </c>
      <c r="I95" s="211">
        <v>83.5</v>
      </c>
      <c r="J95" s="211">
        <v>83.5</v>
      </c>
    </row>
    <row r="96" spans="1:10" ht="36" customHeight="1">
      <c r="A96" s="212" t="s">
        <v>785</v>
      </c>
      <c r="B96" s="213" t="s">
        <v>876</v>
      </c>
      <c r="C96" s="212" t="s">
        <v>59</v>
      </c>
      <c r="D96" s="212" t="s">
        <v>877</v>
      </c>
      <c r="E96" s="322" t="s">
        <v>811</v>
      </c>
      <c r="F96" s="322"/>
      <c r="G96" s="214" t="s">
        <v>53</v>
      </c>
      <c r="H96" s="215">
        <v>3.4299999999999997E-2</v>
      </c>
      <c r="I96" s="216">
        <v>2434.4299999999998</v>
      </c>
      <c r="J96" s="216">
        <v>83.5</v>
      </c>
    </row>
    <row r="97" spans="1:10" ht="14.25">
      <c r="A97" s="222"/>
      <c r="B97" s="222"/>
      <c r="C97" s="222"/>
      <c r="D97" s="222" t="s">
        <v>263</v>
      </c>
      <c r="E97" s="222" t="s">
        <v>802</v>
      </c>
      <c r="F97" s="223">
        <v>9.02</v>
      </c>
      <c r="G97" s="222" t="s">
        <v>803</v>
      </c>
      <c r="H97" s="223">
        <v>7.6</v>
      </c>
      <c r="I97" s="222" t="s">
        <v>804</v>
      </c>
      <c r="J97" s="223">
        <v>16.62</v>
      </c>
    </row>
    <row r="98" spans="1:10" thickBot="1">
      <c r="A98" s="222"/>
      <c r="B98" s="222"/>
      <c r="C98" s="222"/>
      <c r="D98" s="222" t="s">
        <v>263</v>
      </c>
      <c r="E98" s="222" t="s">
        <v>805</v>
      </c>
      <c r="F98" s="223">
        <v>22.05</v>
      </c>
      <c r="G98" s="222"/>
      <c r="H98" s="323" t="s">
        <v>806</v>
      </c>
      <c r="I98" s="323"/>
      <c r="J98" s="223">
        <v>105.55</v>
      </c>
    </row>
    <row r="99" spans="1:10" ht="0.95" customHeight="1" thickTop="1">
      <c r="A99" s="224"/>
      <c r="B99" s="224"/>
      <c r="C99" s="224"/>
      <c r="D99" s="224" t="s">
        <v>263</v>
      </c>
      <c r="E99" s="224"/>
      <c r="F99" s="224"/>
      <c r="G99" s="224"/>
      <c r="H99" s="224"/>
      <c r="I99" s="224"/>
      <c r="J99" s="224"/>
    </row>
    <row r="100" spans="1:10" ht="18" customHeight="1">
      <c r="A100" s="27" t="s">
        <v>469</v>
      </c>
      <c r="B100" s="28" t="s">
        <v>27</v>
      </c>
      <c r="C100" s="27" t="s">
        <v>28</v>
      </c>
      <c r="D100" s="27" t="s">
        <v>808</v>
      </c>
      <c r="E100" s="320" t="s">
        <v>782</v>
      </c>
      <c r="F100" s="320"/>
      <c r="G100" s="29" t="s">
        <v>30</v>
      </c>
      <c r="H100" s="28" t="s">
        <v>31</v>
      </c>
      <c r="I100" s="28" t="s">
        <v>32</v>
      </c>
      <c r="J100" s="28" t="s">
        <v>2</v>
      </c>
    </row>
    <row r="101" spans="1:10" ht="24" customHeight="1">
      <c r="A101" s="162" t="s">
        <v>783</v>
      </c>
      <c r="B101" s="163" t="s">
        <v>472</v>
      </c>
      <c r="C101" s="162" t="s">
        <v>55</v>
      </c>
      <c r="D101" s="162" t="s">
        <v>473</v>
      </c>
      <c r="E101" s="321">
        <v>54</v>
      </c>
      <c r="F101" s="321"/>
      <c r="G101" s="164" t="s">
        <v>42</v>
      </c>
      <c r="H101" s="210">
        <v>1</v>
      </c>
      <c r="I101" s="211">
        <v>124.54</v>
      </c>
      <c r="J101" s="211">
        <v>124.54</v>
      </c>
    </row>
    <row r="102" spans="1:10" ht="24" customHeight="1">
      <c r="A102" s="212" t="s">
        <v>785</v>
      </c>
      <c r="B102" s="213" t="s">
        <v>812</v>
      </c>
      <c r="C102" s="212" t="s">
        <v>41</v>
      </c>
      <c r="D102" s="212" t="s">
        <v>813</v>
      </c>
      <c r="E102" s="322" t="s">
        <v>792</v>
      </c>
      <c r="F102" s="322"/>
      <c r="G102" s="214" t="s">
        <v>793</v>
      </c>
      <c r="H102" s="215">
        <v>0.60099999999999998</v>
      </c>
      <c r="I102" s="216">
        <v>19.32</v>
      </c>
      <c r="J102" s="216">
        <v>11.61</v>
      </c>
    </row>
    <row r="103" spans="1:10" ht="24" customHeight="1">
      <c r="A103" s="212" t="s">
        <v>785</v>
      </c>
      <c r="B103" s="213" t="s">
        <v>790</v>
      </c>
      <c r="C103" s="212" t="s">
        <v>41</v>
      </c>
      <c r="D103" s="212" t="s">
        <v>791</v>
      </c>
      <c r="E103" s="322" t="s">
        <v>792</v>
      </c>
      <c r="F103" s="322"/>
      <c r="G103" s="214" t="s">
        <v>793</v>
      </c>
      <c r="H103" s="215">
        <v>1.6819999999999999</v>
      </c>
      <c r="I103" s="216">
        <v>15.57</v>
      </c>
      <c r="J103" s="216">
        <v>26.18</v>
      </c>
    </row>
    <row r="104" spans="1:10" ht="24" customHeight="1">
      <c r="A104" s="217" t="s">
        <v>796</v>
      </c>
      <c r="B104" s="218" t="s">
        <v>878</v>
      </c>
      <c r="C104" s="217" t="s">
        <v>55</v>
      </c>
      <c r="D104" s="217" t="s">
        <v>879</v>
      </c>
      <c r="E104" s="324" t="s">
        <v>799</v>
      </c>
      <c r="F104" s="324"/>
      <c r="G104" s="219" t="s">
        <v>149</v>
      </c>
      <c r="H104" s="220">
        <v>4.5</v>
      </c>
      <c r="I104" s="221">
        <v>12.88</v>
      </c>
      <c r="J104" s="221">
        <v>57.96</v>
      </c>
    </row>
    <row r="105" spans="1:10" ht="24" customHeight="1">
      <c r="A105" s="217" t="s">
        <v>796</v>
      </c>
      <c r="B105" s="218" t="s">
        <v>837</v>
      </c>
      <c r="C105" s="217" t="s">
        <v>41</v>
      </c>
      <c r="D105" s="217" t="s">
        <v>838</v>
      </c>
      <c r="E105" s="324" t="s">
        <v>799</v>
      </c>
      <c r="F105" s="324"/>
      <c r="G105" s="219" t="s">
        <v>53</v>
      </c>
      <c r="H105" s="220">
        <v>7.0000000000000007E-2</v>
      </c>
      <c r="I105" s="221">
        <v>95</v>
      </c>
      <c r="J105" s="221">
        <v>6.65</v>
      </c>
    </row>
    <row r="106" spans="1:10" ht="24" customHeight="1">
      <c r="A106" s="217" t="s">
        <v>796</v>
      </c>
      <c r="B106" s="218" t="s">
        <v>839</v>
      </c>
      <c r="C106" s="217" t="s">
        <v>41</v>
      </c>
      <c r="D106" s="217" t="s">
        <v>840</v>
      </c>
      <c r="E106" s="324" t="s">
        <v>799</v>
      </c>
      <c r="F106" s="324"/>
      <c r="G106" s="219" t="s">
        <v>149</v>
      </c>
      <c r="H106" s="220">
        <v>31.1</v>
      </c>
      <c r="I106" s="221">
        <v>0.56000000000000005</v>
      </c>
      <c r="J106" s="221">
        <v>17.41</v>
      </c>
    </row>
    <row r="107" spans="1:10" ht="24" customHeight="1">
      <c r="A107" s="217" t="s">
        <v>796</v>
      </c>
      <c r="B107" s="218" t="s">
        <v>880</v>
      </c>
      <c r="C107" s="217" t="s">
        <v>55</v>
      </c>
      <c r="D107" s="217" t="s">
        <v>881</v>
      </c>
      <c r="E107" s="324" t="s">
        <v>799</v>
      </c>
      <c r="F107" s="324"/>
      <c r="G107" s="219" t="s">
        <v>53</v>
      </c>
      <c r="H107" s="220">
        <v>0.08</v>
      </c>
      <c r="I107" s="221">
        <v>59.13</v>
      </c>
      <c r="J107" s="221">
        <v>4.7300000000000004</v>
      </c>
    </row>
    <row r="108" spans="1:10" ht="14.25">
      <c r="A108" s="222"/>
      <c r="B108" s="222"/>
      <c r="C108" s="222"/>
      <c r="D108" s="222" t="s">
        <v>263</v>
      </c>
      <c r="E108" s="222" t="s">
        <v>802</v>
      </c>
      <c r="F108" s="223">
        <v>14.84</v>
      </c>
      <c r="G108" s="222" t="s">
        <v>803</v>
      </c>
      <c r="H108" s="223">
        <v>12.52</v>
      </c>
      <c r="I108" s="222" t="s">
        <v>804</v>
      </c>
      <c r="J108" s="223">
        <v>27.36</v>
      </c>
    </row>
    <row r="109" spans="1:10" thickBot="1">
      <c r="A109" s="222"/>
      <c r="B109" s="222"/>
      <c r="C109" s="222"/>
      <c r="D109" s="222" t="s">
        <v>263</v>
      </c>
      <c r="E109" s="222" t="s">
        <v>805</v>
      </c>
      <c r="F109" s="223">
        <v>32.89</v>
      </c>
      <c r="G109" s="222"/>
      <c r="H109" s="323" t="s">
        <v>806</v>
      </c>
      <c r="I109" s="323"/>
      <c r="J109" s="223">
        <v>157.43</v>
      </c>
    </row>
    <row r="110" spans="1:10" ht="0.95" customHeight="1" thickTop="1">
      <c r="A110" s="224"/>
      <c r="B110" s="224"/>
      <c r="C110" s="224"/>
      <c r="D110" s="224" t="s">
        <v>263</v>
      </c>
      <c r="E110" s="224"/>
      <c r="F110" s="224"/>
      <c r="G110" s="224"/>
      <c r="H110" s="224"/>
      <c r="I110" s="224"/>
      <c r="J110" s="224"/>
    </row>
    <row r="111" spans="1:10" ht="18" customHeight="1">
      <c r="A111" s="27" t="s">
        <v>502</v>
      </c>
      <c r="B111" s="28" t="s">
        <v>27</v>
      </c>
      <c r="C111" s="27" t="s">
        <v>28</v>
      </c>
      <c r="D111" s="27" t="s">
        <v>808</v>
      </c>
      <c r="E111" s="320" t="s">
        <v>782</v>
      </c>
      <c r="F111" s="320"/>
      <c r="G111" s="29" t="s">
        <v>30</v>
      </c>
      <c r="H111" s="28" t="s">
        <v>31</v>
      </c>
      <c r="I111" s="28" t="s">
        <v>32</v>
      </c>
      <c r="J111" s="28" t="s">
        <v>2</v>
      </c>
    </row>
    <row r="112" spans="1:10" ht="24" customHeight="1">
      <c r="A112" s="162" t="s">
        <v>783</v>
      </c>
      <c r="B112" s="163" t="s">
        <v>503</v>
      </c>
      <c r="C112" s="162" t="s">
        <v>59</v>
      </c>
      <c r="D112" s="162" t="s">
        <v>504</v>
      </c>
      <c r="E112" s="321" t="s">
        <v>882</v>
      </c>
      <c r="F112" s="321"/>
      <c r="G112" s="164" t="s">
        <v>105</v>
      </c>
      <c r="H112" s="210">
        <v>1</v>
      </c>
      <c r="I112" s="211">
        <v>726.78</v>
      </c>
      <c r="J112" s="211">
        <v>726.78</v>
      </c>
    </row>
    <row r="113" spans="1:10" ht="24" customHeight="1">
      <c r="A113" s="212" t="s">
        <v>785</v>
      </c>
      <c r="B113" s="213" t="s">
        <v>883</v>
      </c>
      <c r="C113" s="212" t="s">
        <v>59</v>
      </c>
      <c r="D113" s="212" t="s">
        <v>884</v>
      </c>
      <c r="E113" s="322" t="s">
        <v>885</v>
      </c>
      <c r="F113" s="322"/>
      <c r="G113" s="214" t="s">
        <v>53</v>
      </c>
      <c r="H113" s="215">
        <v>0.2</v>
      </c>
      <c r="I113" s="216">
        <v>422.85</v>
      </c>
      <c r="J113" s="216">
        <v>84.57</v>
      </c>
    </row>
    <row r="114" spans="1:10" ht="36" customHeight="1">
      <c r="A114" s="212" t="s">
        <v>785</v>
      </c>
      <c r="B114" s="213" t="s">
        <v>886</v>
      </c>
      <c r="C114" s="212" t="s">
        <v>59</v>
      </c>
      <c r="D114" s="212" t="s">
        <v>887</v>
      </c>
      <c r="E114" s="322" t="s">
        <v>888</v>
      </c>
      <c r="F114" s="322"/>
      <c r="G114" s="214" t="s">
        <v>53</v>
      </c>
      <c r="H114" s="215">
        <v>0.2</v>
      </c>
      <c r="I114" s="216">
        <v>42.5</v>
      </c>
      <c r="J114" s="216">
        <v>8.5</v>
      </c>
    </row>
    <row r="115" spans="1:10" ht="24" customHeight="1">
      <c r="A115" s="212" t="s">
        <v>785</v>
      </c>
      <c r="B115" s="213" t="s">
        <v>790</v>
      </c>
      <c r="C115" s="212" t="s">
        <v>41</v>
      </c>
      <c r="D115" s="212" t="s">
        <v>791</v>
      </c>
      <c r="E115" s="322" t="s">
        <v>792</v>
      </c>
      <c r="F115" s="322"/>
      <c r="G115" s="214" t="s">
        <v>793</v>
      </c>
      <c r="H115" s="215">
        <v>6</v>
      </c>
      <c r="I115" s="216">
        <v>15.57</v>
      </c>
      <c r="J115" s="216">
        <v>93.42</v>
      </c>
    </row>
    <row r="116" spans="1:10" ht="24" customHeight="1">
      <c r="A116" s="217" t="s">
        <v>796</v>
      </c>
      <c r="B116" s="218" t="s">
        <v>889</v>
      </c>
      <c r="C116" s="217" t="s">
        <v>59</v>
      </c>
      <c r="D116" s="217" t="s">
        <v>890</v>
      </c>
      <c r="E116" s="324" t="s">
        <v>875</v>
      </c>
      <c r="F116" s="324"/>
      <c r="G116" s="219" t="s">
        <v>891</v>
      </c>
      <c r="H116" s="220">
        <v>1</v>
      </c>
      <c r="I116" s="221">
        <v>101.57</v>
      </c>
      <c r="J116" s="221">
        <v>101.57</v>
      </c>
    </row>
    <row r="117" spans="1:10" ht="24" customHeight="1">
      <c r="A117" s="217" t="s">
        <v>796</v>
      </c>
      <c r="B117" s="218" t="s">
        <v>892</v>
      </c>
      <c r="C117" s="217" t="s">
        <v>59</v>
      </c>
      <c r="D117" s="217" t="s">
        <v>893</v>
      </c>
      <c r="E117" s="324" t="s">
        <v>799</v>
      </c>
      <c r="F117" s="324"/>
      <c r="G117" s="219" t="s">
        <v>105</v>
      </c>
      <c r="H117" s="220">
        <v>1</v>
      </c>
      <c r="I117" s="221">
        <v>438.72</v>
      </c>
      <c r="J117" s="221">
        <v>438.72</v>
      </c>
    </row>
    <row r="118" spans="1:10" ht="14.25">
      <c r="A118" s="222"/>
      <c r="B118" s="222"/>
      <c r="C118" s="222"/>
      <c r="D118" s="222" t="s">
        <v>263</v>
      </c>
      <c r="E118" s="222" t="s">
        <v>802</v>
      </c>
      <c r="F118" s="223">
        <v>49.81</v>
      </c>
      <c r="G118" s="222" t="s">
        <v>803</v>
      </c>
      <c r="H118" s="223">
        <v>42</v>
      </c>
      <c r="I118" s="222" t="s">
        <v>804</v>
      </c>
      <c r="J118" s="223">
        <v>91.81</v>
      </c>
    </row>
    <row r="119" spans="1:10" thickBot="1">
      <c r="A119" s="222"/>
      <c r="B119" s="222"/>
      <c r="C119" s="222"/>
      <c r="D119" s="222" t="s">
        <v>263</v>
      </c>
      <c r="E119" s="222" t="s">
        <v>805</v>
      </c>
      <c r="F119" s="223">
        <v>191.94</v>
      </c>
      <c r="G119" s="222"/>
      <c r="H119" s="323" t="s">
        <v>806</v>
      </c>
      <c r="I119" s="323"/>
      <c r="J119" s="223">
        <v>918.72</v>
      </c>
    </row>
    <row r="120" spans="1:10" ht="0.95" customHeight="1" thickTop="1">
      <c r="A120" s="224"/>
      <c r="B120" s="224"/>
      <c r="C120" s="224"/>
      <c r="D120" s="224" t="s">
        <v>263</v>
      </c>
      <c r="E120" s="224"/>
      <c r="F120" s="224"/>
      <c r="G120" s="224"/>
      <c r="H120" s="224"/>
      <c r="I120" s="224"/>
      <c r="J120" s="224"/>
    </row>
    <row r="121" spans="1:10" ht="18" customHeight="1">
      <c r="A121" s="27" t="s">
        <v>505</v>
      </c>
      <c r="B121" s="28" t="s">
        <v>27</v>
      </c>
      <c r="C121" s="27" t="s">
        <v>28</v>
      </c>
      <c r="D121" s="27" t="s">
        <v>808</v>
      </c>
      <c r="E121" s="320" t="s">
        <v>782</v>
      </c>
      <c r="F121" s="320"/>
      <c r="G121" s="29" t="s">
        <v>30</v>
      </c>
      <c r="H121" s="28" t="s">
        <v>31</v>
      </c>
      <c r="I121" s="28" t="s">
        <v>32</v>
      </c>
      <c r="J121" s="28" t="s">
        <v>2</v>
      </c>
    </row>
    <row r="122" spans="1:10" ht="24" customHeight="1">
      <c r="A122" s="162" t="s">
        <v>783</v>
      </c>
      <c r="B122" s="163" t="s">
        <v>506</v>
      </c>
      <c r="C122" s="162" t="s">
        <v>59</v>
      </c>
      <c r="D122" s="162" t="s">
        <v>507</v>
      </c>
      <c r="E122" s="321" t="s">
        <v>894</v>
      </c>
      <c r="F122" s="321"/>
      <c r="G122" s="164" t="s">
        <v>105</v>
      </c>
      <c r="H122" s="210">
        <v>1</v>
      </c>
      <c r="I122" s="211">
        <v>702.57</v>
      </c>
      <c r="J122" s="211">
        <v>702.57</v>
      </c>
    </row>
    <row r="123" spans="1:10" ht="24" customHeight="1">
      <c r="A123" s="212" t="s">
        <v>785</v>
      </c>
      <c r="B123" s="213" t="s">
        <v>790</v>
      </c>
      <c r="C123" s="212" t="s">
        <v>41</v>
      </c>
      <c r="D123" s="212" t="s">
        <v>791</v>
      </c>
      <c r="E123" s="322" t="s">
        <v>792</v>
      </c>
      <c r="F123" s="322"/>
      <c r="G123" s="214" t="s">
        <v>793</v>
      </c>
      <c r="H123" s="215">
        <v>0.3</v>
      </c>
      <c r="I123" s="216">
        <v>15.57</v>
      </c>
      <c r="J123" s="216">
        <v>4.67</v>
      </c>
    </row>
    <row r="124" spans="1:10" ht="24" customHeight="1">
      <c r="A124" s="212" t="s">
        <v>785</v>
      </c>
      <c r="B124" s="213" t="s">
        <v>809</v>
      </c>
      <c r="C124" s="212" t="s">
        <v>41</v>
      </c>
      <c r="D124" s="212" t="s">
        <v>810</v>
      </c>
      <c r="E124" s="322" t="s">
        <v>792</v>
      </c>
      <c r="F124" s="322"/>
      <c r="G124" s="214" t="s">
        <v>793</v>
      </c>
      <c r="H124" s="215">
        <v>0.5</v>
      </c>
      <c r="I124" s="216">
        <v>19.489999999999998</v>
      </c>
      <c r="J124" s="216">
        <v>9.74</v>
      </c>
    </row>
    <row r="125" spans="1:10" ht="24" customHeight="1">
      <c r="A125" s="217" t="s">
        <v>796</v>
      </c>
      <c r="B125" s="218" t="s">
        <v>895</v>
      </c>
      <c r="C125" s="217" t="s">
        <v>59</v>
      </c>
      <c r="D125" s="217" t="s">
        <v>896</v>
      </c>
      <c r="E125" s="324" t="s">
        <v>799</v>
      </c>
      <c r="F125" s="324"/>
      <c r="G125" s="219" t="s">
        <v>105</v>
      </c>
      <c r="H125" s="220">
        <v>2</v>
      </c>
      <c r="I125" s="221">
        <v>0.68</v>
      </c>
      <c r="J125" s="221">
        <v>1.36</v>
      </c>
    </row>
    <row r="126" spans="1:10" ht="24" customHeight="1">
      <c r="A126" s="217" t="s">
        <v>796</v>
      </c>
      <c r="B126" s="218" t="s">
        <v>897</v>
      </c>
      <c r="C126" s="217" t="s">
        <v>59</v>
      </c>
      <c r="D126" s="217" t="s">
        <v>898</v>
      </c>
      <c r="E126" s="324" t="s">
        <v>799</v>
      </c>
      <c r="F126" s="324"/>
      <c r="G126" s="219" t="s">
        <v>105</v>
      </c>
      <c r="H126" s="220">
        <v>1</v>
      </c>
      <c r="I126" s="221">
        <v>686.8</v>
      </c>
      <c r="J126" s="221">
        <v>686.8</v>
      </c>
    </row>
    <row r="127" spans="1:10" ht="14.25">
      <c r="A127" s="222"/>
      <c r="B127" s="222"/>
      <c r="C127" s="222"/>
      <c r="D127" s="222" t="s">
        <v>263</v>
      </c>
      <c r="E127" s="222" t="s">
        <v>802</v>
      </c>
      <c r="F127" s="223">
        <v>5.82</v>
      </c>
      <c r="G127" s="222" t="s">
        <v>803</v>
      </c>
      <c r="H127" s="223">
        <v>4.9000000000000004</v>
      </c>
      <c r="I127" s="222" t="s">
        <v>804</v>
      </c>
      <c r="J127" s="223">
        <v>10.72</v>
      </c>
    </row>
    <row r="128" spans="1:10" thickBot="1">
      <c r="A128" s="222"/>
      <c r="B128" s="222"/>
      <c r="C128" s="222"/>
      <c r="D128" s="222" t="s">
        <v>263</v>
      </c>
      <c r="E128" s="222" t="s">
        <v>805</v>
      </c>
      <c r="F128" s="223">
        <v>185.54</v>
      </c>
      <c r="G128" s="222"/>
      <c r="H128" s="323" t="s">
        <v>806</v>
      </c>
      <c r="I128" s="323"/>
      <c r="J128" s="223">
        <v>888.11</v>
      </c>
    </row>
    <row r="129" spans="1:10" ht="0.95" customHeight="1" thickTop="1">
      <c r="A129" s="224"/>
      <c r="B129" s="224"/>
      <c r="C129" s="224"/>
      <c r="D129" s="224" t="s">
        <v>263</v>
      </c>
      <c r="E129" s="224"/>
      <c r="F129" s="224"/>
      <c r="G129" s="224"/>
      <c r="H129" s="224"/>
      <c r="I129" s="224"/>
      <c r="J129" s="224"/>
    </row>
    <row r="130" spans="1:10" ht="18" customHeight="1">
      <c r="A130" s="27" t="s">
        <v>514</v>
      </c>
      <c r="B130" s="28" t="s">
        <v>27</v>
      </c>
      <c r="C130" s="27" t="s">
        <v>28</v>
      </c>
      <c r="D130" s="27" t="s">
        <v>808</v>
      </c>
      <c r="E130" s="320" t="s">
        <v>782</v>
      </c>
      <c r="F130" s="320"/>
      <c r="G130" s="29" t="s">
        <v>30</v>
      </c>
      <c r="H130" s="28" t="s">
        <v>31</v>
      </c>
      <c r="I130" s="28" t="s">
        <v>32</v>
      </c>
      <c r="J130" s="28" t="s">
        <v>2</v>
      </c>
    </row>
    <row r="131" spans="1:10" ht="24" customHeight="1">
      <c r="A131" s="162" t="s">
        <v>783</v>
      </c>
      <c r="B131" s="163" t="s">
        <v>515</v>
      </c>
      <c r="C131" s="162" t="s">
        <v>59</v>
      </c>
      <c r="D131" s="162" t="s">
        <v>516</v>
      </c>
      <c r="E131" s="321" t="s">
        <v>899</v>
      </c>
      <c r="F131" s="321"/>
      <c r="G131" s="164" t="s">
        <v>105</v>
      </c>
      <c r="H131" s="210">
        <v>1</v>
      </c>
      <c r="I131" s="211">
        <v>214.98</v>
      </c>
      <c r="J131" s="211">
        <v>214.98</v>
      </c>
    </row>
    <row r="132" spans="1:10" ht="24" customHeight="1">
      <c r="A132" s="212" t="s">
        <v>785</v>
      </c>
      <c r="B132" s="213" t="s">
        <v>900</v>
      </c>
      <c r="C132" s="212" t="s">
        <v>59</v>
      </c>
      <c r="D132" s="212" t="s">
        <v>901</v>
      </c>
      <c r="E132" s="322" t="s">
        <v>902</v>
      </c>
      <c r="F132" s="322"/>
      <c r="G132" s="214" t="s">
        <v>42</v>
      </c>
      <c r="H132" s="215">
        <v>0.44400000000000001</v>
      </c>
      <c r="I132" s="216">
        <v>90.94</v>
      </c>
      <c r="J132" s="216">
        <v>40.369999999999997</v>
      </c>
    </row>
    <row r="133" spans="1:10" ht="24" customHeight="1">
      <c r="A133" s="212" t="s">
        <v>785</v>
      </c>
      <c r="B133" s="213" t="s">
        <v>903</v>
      </c>
      <c r="C133" s="212" t="s">
        <v>59</v>
      </c>
      <c r="D133" s="212" t="s">
        <v>904</v>
      </c>
      <c r="E133" s="322" t="s">
        <v>888</v>
      </c>
      <c r="F133" s="322"/>
      <c r="G133" s="214" t="s">
        <v>53</v>
      </c>
      <c r="H133" s="215">
        <v>5.7599999999999998E-2</v>
      </c>
      <c r="I133" s="216">
        <v>441.28</v>
      </c>
      <c r="J133" s="216">
        <v>25.41</v>
      </c>
    </row>
    <row r="134" spans="1:10" ht="36" customHeight="1">
      <c r="A134" s="212" t="s">
        <v>785</v>
      </c>
      <c r="B134" s="213" t="s">
        <v>905</v>
      </c>
      <c r="C134" s="212" t="s">
        <v>59</v>
      </c>
      <c r="D134" s="212" t="s">
        <v>906</v>
      </c>
      <c r="E134" s="322" t="s">
        <v>907</v>
      </c>
      <c r="F134" s="322"/>
      <c r="G134" s="214" t="s">
        <v>828</v>
      </c>
      <c r="H134" s="215">
        <v>1.294</v>
      </c>
      <c r="I134" s="216">
        <v>14.42</v>
      </c>
      <c r="J134" s="216">
        <v>18.649999999999999</v>
      </c>
    </row>
    <row r="135" spans="1:10" ht="36" customHeight="1">
      <c r="A135" s="212" t="s">
        <v>785</v>
      </c>
      <c r="B135" s="213" t="s">
        <v>908</v>
      </c>
      <c r="C135" s="212" t="s">
        <v>59</v>
      </c>
      <c r="D135" s="212" t="s">
        <v>909</v>
      </c>
      <c r="E135" s="322" t="s">
        <v>910</v>
      </c>
      <c r="F135" s="322"/>
      <c r="G135" s="214" t="s">
        <v>42</v>
      </c>
      <c r="H135" s="215">
        <v>0.99</v>
      </c>
      <c r="I135" s="216">
        <v>93.26</v>
      </c>
      <c r="J135" s="216">
        <v>92.32</v>
      </c>
    </row>
    <row r="136" spans="1:10" ht="36" customHeight="1">
      <c r="A136" s="212" t="s">
        <v>785</v>
      </c>
      <c r="B136" s="213" t="s">
        <v>911</v>
      </c>
      <c r="C136" s="212" t="s">
        <v>59</v>
      </c>
      <c r="D136" s="212" t="s">
        <v>912</v>
      </c>
      <c r="E136" s="322" t="s">
        <v>913</v>
      </c>
      <c r="F136" s="322"/>
      <c r="G136" s="214" t="s">
        <v>42</v>
      </c>
      <c r="H136" s="215">
        <v>0.64</v>
      </c>
      <c r="I136" s="216">
        <v>30.34</v>
      </c>
      <c r="J136" s="216">
        <v>19.41</v>
      </c>
    </row>
    <row r="137" spans="1:10" ht="24" customHeight="1">
      <c r="A137" s="212" t="s">
        <v>785</v>
      </c>
      <c r="B137" s="213" t="s">
        <v>362</v>
      </c>
      <c r="C137" s="212" t="s">
        <v>41</v>
      </c>
      <c r="D137" s="212" t="s">
        <v>363</v>
      </c>
      <c r="E137" s="322" t="s">
        <v>786</v>
      </c>
      <c r="F137" s="322"/>
      <c r="G137" s="214" t="s">
        <v>53</v>
      </c>
      <c r="H137" s="215">
        <v>0.252</v>
      </c>
      <c r="I137" s="216">
        <v>61.59</v>
      </c>
      <c r="J137" s="216">
        <v>15.52</v>
      </c>
    </row>
    <row r="138" spans="1:10" ht="48" customHeight="1">
      <c r="A138" s="212" t="s">
        <v>785</v>
      </c>
      <c r="B138" s="213" t="s">
        <v>914</v>
      </c>
      <c r="C138" s="212" t="s">
        <v>41</v>
      </c>
      <c r="D138" s="212" t="s">
        <v>915</v>
      </c>
      <c r="E138" s="322" t="s">
        <v>916</v>
      </c>
      <c r="F138" s="322"/>
      <c r="G138" s="214" t="s">
        <v>42</v>
      </c>
      <c r="H138" s="215">
        <v>0.64</v>
      </c>
      <c r="I138" s="216">
        <v>5.17</v>
      </c>
      <c r="J138" s="216">
        <v>3.3</v>
      </c>
    </row>
    <row r="139" spans="1:10" ht="14.25">
      <c r="A139" s="222"/>
      <c r="B139" s="222"/>
      <c r="C139" s="222"/>
      <c r="D139" s="222" t="s">
        <v>263</v>
      </c>
      <c r="E139" s="222" t="s">
        <v>802</v>
      </c>
      <c r="F139" s="223">
        <v>43.62</v>
      </c>
      <c r="G139" s="222" t="s">
        <v>803</v>
      </c>
      <c r="H139" s="223">
        <v>36.79</v>
      </c>
      <c r="I139" s="222" t="s">
        <v>804</v>
      </c>
      <c r="J139" s="223">
        <v>80.41</v>
      </c>
    </row>
    <row r="140" spans="1:10" thickBot="1">
      <c r="A140" s="222"/>
      <c r="B140" s="222"/>
      <c r="C140" s="222"/>
      <c r="D140" s="222" t="s">
        <v>263</v>
      </c>
      <c r="E140" s="222" t="s">
        <v>805</v>
      </c>
      <c r="F140" s="223">
        <v>56.77</v>
      </c>
      <c r="G140" s="222"/>
      <c r="H140" s="323" t="s">
        <v>806</v>
      </c>
      <c r="I140" s="323"/>
      <c r="J140" s="223">
        <v>271.75</v>
      </c>
    </row>
    <row r="141" spans="1:10" ht="0.95" customHeight="1" thickTop="1">
      <c r="A141" s="224"/>
      <c r="B141" s="224"/>
      <c r="C141" s="224"/>
      <c r="D141" s="224" t="s">
        <v>263</v>
      </c>
      <c r="E141" s="224"/>
      <c r="F141" s="224"/>
      <c r="G141" s="224"/>
      <c r="H141" s="224"/>
      <c r="I141" s="224"/>
      <c r="J141" s="224"/>
    </row>
    <row r="142" spans="1:10" ht="18" customHeight="1">
      <c r="A142" s="27" t="s">
        <v>530</v>
      </c>
      <c r="B142" s="28" t="s">
        <v>27</v>
      </c>
      <c r="C142" s="27" t="s">
        <v>28</v>
      </c>
      <c r="D142" s="27" t="s">
        <v>808</v>
      </c>
      <c r="E142" s="320" t="s">
        <v>782</v>
      </c>
      <c r="F142" s="320"/>
      <c r="G142" s="29" t="s">
        <v>30</v>
      </c>
      <c r="H142" s="28" t="s">
        <v>31</v>
      </c>
      <c r="I142" s="28" t="s">
        <v>32</v>
      </c>
      <c r="J142" s="28" t="s">
        <v>2</v>
      </c>
    </row>
    <row r="143" spans="1:10" ht="24" customHeight="1">
      <c r="A143" s="162" t="s">
        <v>783</v>
      </c>
      <c r="B143" s="163" t="s">
        <v>531</v>
      </c>
      <c r="C143" s="162" t="s">
        <v>61</v>
      </c>
      <c r="D143" s="162" t="s">
        <v>532</v>
      </c>
      <c r="E143" s="321" t="s">
        <v>917</v>
      </c>
      <c r="F143" s="321"/>
      <c r="G143" s="164" t="s">
        <v>42</v>
      </c>
      <c r="H143" s="210">
        <v>1</v>
      </c>
      <c r="I143" s="211">
        <v>6.11</v>
      </c>
      <c r="J143" s="211">
        <v>6.11</v>
      </c>
    </row>
    <row r="144" spans="1:10" ht="24" customHeight="1">
      <c r="A144" s="212" t="s">
        <v>785</v>
      </c>
      <c r="B144" s="213" t="s">
        <v>790</v>
      </c>
      <c r="C144" s="212" t="s">
        <v>41</v>
      </c>
      <c r="D144" s="212" t="s">
        <v>791</v>
      </c>
      <c r="E144" s="322" t="s">
        <v>792</v>
      </c>
      <c r="F144" s="322"/>
      <c r="G144" s="214" t="s">
        <v>793</v>
      </c>
      <c r="H144" s="215">
        <v>0.13</v>
      </c>
      <c r="I144" s="216">
        <v>15.57</v>
      </c>
      <c r="J144" s="216">
        <v>2.02</v>
      </c>
    </row>
    <row r="145" spans="1:10" ht="24" customHeight="1">
      <c r="A145" s="212" t="s">
        <v>785</v>
      </c>
      <c r="B145" s="213" t="s">
        <v>794</v>
      </c>
      <c r="C145" s="212" t="s">
        <v>41</v>
      </c>
      <c r="D145" s="212" t="s">
        <v>795</v>
      </c>
      <c r="E145" s="322" t="s">
        <v>792</v>
      </c>
      <c r="F145" s="322"/>
      <c r="G145" s="214" t="s">
        <v>793</v>
      </c>
      <c r="H145" s="215">
        <v>0.13</v>
      </c>
      <c r="I145" s="216">
        <v>19.12</v>
      </c>
      <c r="J145" s="216">
        <v>2.48</v>
      </c>
    </row>
    <row r="146" spans="1:10" ht="24" customHeight="1">
      <c r="A146" s="217" t="s">
        <v>796</v>
      </c>
      <c r="B146" s="218" t="s">
        <v>918</v>
      </c>
      <c r="C146" s="217" t="s">
        <v>61</v>
      </c>
      <c r="D146" s="217" t="s">
        <v>919</v>
      </c>
      <c r="E146" s="324" t="s">
        <v>799</v>
      </c>
      <c r="F146" s="324"/>
      <c r="G146" s="219" t="s">
        <v>149</v>
      </c>
      <c r="H146" s="220">
        <v>1.2E-2</v>
      </c>
      <c r="I146" s="221">
        <v>15.54</v>
      </c>
      <c r="J146" s="221">
        <v>0.18</v>
      </c>
    </row>
    <row r="147" spans="1:10" ht="24" customHeight="1">
      <c r="A147" s="217" t="s">
        <v>796</v>
      </c>
      <c r="B147" s="218" t="s">
        <v>920</v>
      </c>
      <c r="C147" s="217" t="s">
        <v>61</v>
      </c>
      <c r="D147" s="217" t="s">
        <v>921</v>
      </c>
      <c r="E147" s="324" t="s">
        <v>799</v>
      </c>
      <c r="F147" s="324"/>
      <c r="G147" s="219" t="s">
        <v>11</v>
      </c>
      <c r="H147" s="220">
        <v>0.04</v>
      </c>
      <c r="I147" s="221">
        <v>12.61</v>
      </c>
      <c r="J147" s="221">
        <v>0.5</v>
      </c>
    </row>
    <row r="148" spans="1:10" ht="24" customHeight="1">
      <c r="A148" s="217" t="s">
        <v>796</v>
      </c>
      <c r="B148" s="218" t="s">
        <v>922</v>
      </c>
      <c r="C148" s="217" t="s">
        <v>61</v>
      </c>
      <c r="D148" s="217" t="s">
        <v>923</v>
      </c>
      <c r="E148" s="324" t="s">
        <v>799</v>
      </c>
      <c r="F148" s="324"/>
      <c r="G148" s="219" t="s">
        <v>42</v>
      </c>
      <c r="H148" s="220">
        <v>8.9999999999999993E-3</v>
      </c>
      <c r="I148" s="221">
        <v>28.72</v>
      </c>
      <c r="J148" s="221">
        <v>0.25</v>
      </c>
    </row>
    <row r="149" spans="1:10" ht="24" customHeight="1">
      <c r="A149" s="217" t="s">
        <v>796</v>
      </c>
      <c r="B149" s="218" t="s">
        <v>924</v>
      </c>
      <c r="C149" s="217" t="s">
        <v>41</v>
      </c>
      <c r="D149" s="217" t="s">
        <v>925</v>
      </c>
      <c r="E149" s="324" t="s">
        <v>799</v>
      </c>
      <c r="F149" s="324"/>
      <c r="G149" s="219" t="s">
        <v>149</v>
      </c>
      <c r="H149" s="220">
        <v>0.02</v>
      </c>
      <c r="I149" s="221">
        <v>34.18</v>
      </c>
      <c r="J149" s="221">
        <v>0.68</v>
      </c>
    </row>
    <row r="150" spans="1:10" ht="14.25">
      <c r="A150" s="222"/>
      <c r="B150" s="222"/>
      <c r="C150" s="222"/>
      <c r="D150" s="222" t="s">
        <v>263</v>
      </c>
      <c r="E150" s="222" t="s">
        <v>802</v>
      </c>
      <c r="F150" s="223">
        <v>1.8</v>
      </c>
      <c r="G150" s="222" t="s">
        <v>803</v>
      </c>
      <c r="H150" s="223">
        <v>1.52</v>
      </c>
      <c r="I150" s="222" t="s">
        <v>804</v>
      </c>
      <c r="J150" s="223">
        <v>3.32</v>
      </c>
    </row>
    <row r="151" spans="1:10" thickBot="1">
      <c r="A151" s="222"/>
      <c r="B151" s="222"/>
      <c r="C151" s="222"/>
      <c r="D151" s="222" t="s">
        <v>263</v>
      </c>
      <c r="E151" s="222" t="s">
        <v>805</v>
      </c>
      <c r="F151" s="223">
        <v>1.61</v>
      </c>
      <c r="G151" s="222"/>
      <c r="H151" s="323" t="s">
        <v>806</v>
      </c>
      <c r="I151" s="323"/>
      <c r="J151" s="223">
        <v>7.72</v>
      </c>
    </row>
    <row r="152" spans="1:10" ht="0.95" customHeight="1" thickTop="1">
      <c r="A152" s="224"/>
      <c r="B152" s="224"/>
      <c r="C152" s="224"/>
      <c r="D152" s="224" t="s">
        <v>263</v>
      </c>
      <c r="E152" s="224"/>
      <c r="F152" s="224"/>
      <c r="G152" s="224"/>
      <c r="H152" s="224"/>
      <c r="I152" s="224"/>
      <c r="J152" s="224"/>
    </row>
    <row r="153" spans="1:10" ht="18" customHeight="1">
      <c r="A153" s="27" t="s">
        <v>586</v>
      </c>
      <c r="B153" s="28" t="s">
        <v>27</v>
      </c>
      <c r="C153" s="27" t="s">
        <v>28</v>
      </c>
      <c r="D153" s="27" t="s">
        <v>808</v>
      </c>
      <c r="E153" s="320" t="s">
        <v>782</v>
      </c>
      <c r="F153" s="320"/>
      <c r="G153" s="29" t="s">
        <v>30</v>
      </c>
      <c r="H153" s="28" t="s">
        <v>31</v>
      </c>
      <c r="I153" s="28" t="s">
        <v>32</v>
      </c>
      <c r="J153" s="28" t="s">
        <v>2</v>
      </c>
    </row>
    <row r="154" spans="1:10" ht="24" customHeight="1">
      <c r="A154" s="162" t="s">
        <v>783</v>
      </c>
      <c r="B154" s="163" t="s">
        <v>587</v>
      </c>
      <c r="C154" s="162" t="s">
        <v>61</v>
      </c>
      <c r="D154" s="162" t="s">
        <v>588</v>
      </c>
      <c r="E154" s="321" t="s">
        <v>582</v>
      </c>
      <c r="F154" s="321"/>
      <c r="G154" s="164" t="s">
        <v>42</v>
      </c>
      <c r="H154" s="210">
        <v>1</v>
      </c>
      <c r="I154" s="211">
        <v>28.24</v>
      </c>
      <c r="J154" s="211">
        <v>28.24</v>
      </c>
    </row>
    <row r="155" spans="1:10" ht="24" customHeight="1">
      <c r="A155" s="212" t="s">
        <v>785</v>
      </c>
      <c r="B155" s="213" t="s">
        <v>926</v>
      </c>
      <c r="C155" s="212" t="s">
        <v>41</v>
      </c>
      <c r="D155" s="212" t="s">
        <v>927</v>
      </c>
      <c r="E155" s="322" t="s">
        <v>792</v>
      </c>
      <c r="F155" s="322"/>
      <c r="G155" s="214" t="s">
        <v>793</v>
      </c>
      <c r="H155" s="215">
        <v>0.33</v>
      </c>
      <c r="I155" s="216">
        <v>24.94</v>
      </c>
      <c r="J155" s="216">
        <v>8.23</v>
      </c>
    </row>
    <row r="156" spans="1:10" ht="24" customHeight="1">
      <c r="A156" s="212" t="s">
        <v>785</v>
      </c>
      <c r="B156" s="213" t="s">
        <v>835</v>
      </c>
      <c r="C156" s="212" t="s">
        <v>41</v>
      </c>
      <c r="D156" s="212" t="s">
        <v>836</v>
      </c>
      <c r="E156" s="322" t="s">
        <v>792</v>
      </c>
      <c r="F156" s="322"/>
      <c r="G156" s="214" t="s">
        <v>793</v>
      </c>
      <c r="H156" s="215">
        <v>0.28999999999999998</v>
      </c>
      <c r="I156" s="216">
        <v>15.55</v>
      </c>
      <c r="J156" s="216">
        <v>4.5</v>
      </c>
    </row>
    <row r="157" spans="1:10" ht="24" customHeight="1">
      <c r="A157" s="217" t="s">
        <v>796</v>
      </c>
      <c r="B157" s="218" t="s">
        <v>928</v>
      </c>
      <c r="C157" s="217" t="s">
        <v>61</v>
      </c>
      <c r="D157" s="217" t="s">
        <v>929</v>
      </c>
      <c r="E157" s="324" t="s">
        <v>799</v>
      </c>
      <c r="F157" s="324"/>
      <c r="G157" s="219" t="s">
        <v>149</v>
      </c>
      <c r="H157" s="220">
        <v>2.1</v>
      </c>
      <c r="I157" s="221">
        <v>7.39</v>
      </c>
      <c r="J157" s="221">
        <v>15.51</v>
      </c>
    </row>
    <row r="158" spans="1:10" ht="14.25">
      <c r="A158" s="222"/>
      <c r="B158" s="222"/>
      <c r="C158" s="222"/>
      <c r="D158" s="222" t="s">
        <v>263</v>
      </c>
      <c r="E158" s="222" t="s">
        <v>802</v>
      </c>
      <c r="F158" s="223">
        <v>5.5</v>
      </c>
      <c r="G158" s="222" t="s">
        <v>803</v>
      </c>
      <c r="H158" s="223">
        <v>4.6399999999999997</v>
      </c>
      <c r="I158" s="222" t="s">
        <v>804</v>
      </c>
      <c r="J158" s="223">
        <v>10.14</v>
      </c>
    </row>
    <row r="159" spans="1:10" thickBot="1">
      <c r="A159" s="222"/>
      <c r="B159" s="222"/>
      <c r="C159" s="222"/>
      <c r="D159" s="222" t="s">
        <v>263</v>
      </c>
      <c r="E159" s="222" t="s">
        <v>805</v>
      </c>
      <c r="F159" s="223">
        <v>7.45</v>
      </c>
      <c r="G159" s="222"/>
      <c r="H159" s="323" t="s">
        <v>806</v>
      </c>
      <c r="I159" s="323"/>
      <c r="J159" s="223">
        <v>35.69</v>
      </c>
    </row>
    <row r="160" spans="1:10" ht="0.95" customHeight="1" thickTop="1">
      <c r="A160" s="224"/>
      <c r="B160" s="224"/>
      <c r="C160" s="224"/>
      <c r="D160" s="224" t="s">
        <v>263</v>
      </c>
      <c r="E160" s="224"/>
      <c r="F160" s="224"/>
      <c r="G160" s="224"/>
      <c r="H160" s="224"/>
      <c r="I160" s="224"/>
      <c r="J160" s="224"/>
    </row>
    <row r="161" spans="1:10" ht="18" customHeight="1">
      <c r="A161" s="27" t="s">
        <v>590</v>
      </c>
      <c r="B161" s="28" t="s">
        <v>27</v>
      </c>
      <c r="C161" s="27" t="s">
        <v>28</v>
      </c>
      <c r="D161" s="27" t="s">
        <v>808</v>
      </c>
      <c r="E161" s="320" t="s">
        <v>782</v>
      </c>
      <c r="F161" s="320"/>
      <c r="G161" s="29" t="s">
        <v>30</v>
      </c>
      <c r="H161" s="28" t="s">
        <v>31</v>
      </c>
      <c r="I161" s="28" t="s">
        <v>32</v>
      </c>
      <c r="J161" s="28" t="s">
        <v>2</v>
      </c>
    </row>
    <row r="162" spans="1:10" ht="24" customHeight="1">
      <c r="A162" s="162" t="s">
        <v>783</v>
      </c>
      <c r="B162" s="163" t="s">
        <v>591</v>
      </c>
      <c r="C162" s="162" t="s">
        <v>59</v>
      </c>
      <c r="D162" s="162" t="s">
        <v>592</v>
      </c>
      <c r="E162" s="321" t="s">
        <v>811</v>
      </c>
      <c r="F162" s="321"/>
      <c r="G162" s="164" t="s">
        <v>42</v>
      </c>
      <c r="H162" s="210">
        <v>1</v>
      </c>
      <c r="I162" s="211">
        <v>141.52000000000001</v>
      </c>
      <c r="J162" s="211">
        <v>141.52000000000001</v>
      </c>
    </row>
    <row r="163" spans="1:10" ht="24" customHeight="1">
      <c r="A163" s="212" t="s">
        <v>785</v>
      </c>
      <c r="B163" s="213" t="s">
        <v>790</v>
      </c>
      <c r="C163" s="212" t="s">
        <v>41</v>
      </c>
      <c r="D163" s="212" t="s">
        <v>791</v>
      </c>
      <c r="E163" s="322" t="s">
        <v>792</v>
      </c>
      <c r="F163" s="322"/>
      <c r="G163" s="214" t="s">
        <v>793</v>
      </c>
      <c r="H163" s="215">
        <v>0.3</v>
      </c>
      <c r="I163" s="216">
        <v>15.57</v>
      </c>
      <c r="J163" s="216">
        <v>4.67</v>
      </c>
    </row>
    <row r="164" spans="1:10" ht="24" customHeight="1">
      <c r="A164" s="212" t="s">
        <v>785</v>
      </c>
      <c r="B164" s="213" t="s">
        <v>794</v>
      </c>
      <c r="C164" s="212" t="s">
        <v>41</v>
      </c>
      <c r="D164" s="212" t="s">
        <v>795</v>
      </c>
      <c r="E164" s="322" t="s">
        <v>792</v>
      </c>
      <c r="F164" s="322"/>
      <c r="G164" s="214" t="s">
        <v>793</v>
      </c>
      <c r="H164" s="215">
        <v>0.3</v>
      </c>
      <c r="I164" s="216">
        <v>19.12</v>
      </c>
      <c r="J164" s="216">
        <v>5.73</v>
      </c>
    </row>
    <row r="165" spans="1:10" ht="24" customHeight="1">
      <c r="A165" s="217" t="s">
        <v>796</v>
      </c>
      <c r="B165" s="218" t="s">
        <v>930</v>
      </c>
      <c r="C165" s="217" t="s">
        <v>59</v>
      </c>
      <c r="D165" s="217" t="s">
        <v>931</v>
      </c>
      <c r="E165" s="324" t="s">
        <v>799</v>
      </c>
      <c r="F165" s="324"/>
      <c r="G165" s="219" t="s">
        <v>42</v>
      </c>
      <c r="H165" s="220">
        <v>1.06</v>
      </c>
      <c r="I165" s="221">
        <v>122.41</v>
      </c>
      <c r="J165" s="221">
        <v>129.75</v>
      </c>
    </row>
    <row r="166" spans="1:10" ht="24" customHeight="1">
      <c r="A166" s="217" t="s">
        <v>796</v>
      </c>
      <c r="B166" s="218" t="s">
        <v>932</v>
      </c>
      <c r="C166" s="217" t="s">
        <v>59</v>
      </c>
      <c r="D166" s="217" t="s">
        <v>933</v>
      </c>
      <c r="E166" s="324" t="s">
        <v>799</v>
      </c>
      <c r="F166" s="324"/>
      <c r="G166" s="219" t="s">
        <v>828</v>
      </c>
      <c r="H166" s="220">
        <v>4.0000000000000001E-3</v>
      </c>
      <c r="I166" s="221">
        <v>25</v>
      </c>
      <c r="J166" s="221">
        <v>0.1</v>
      </c>
    </row>
    <row r="167" spans="1:10" ht="24" customHeight="1">
      <c r="A167" s="217" t="s">
        <v>796</v>
      </c>
      <c r="B167" s="218" t="s">
        <v>934</v>
      </c>
      <c r="C167" s="217" t="s">
        <v>59</v>
      </c>
      <c r="D167" s="217" t="s">
        <v>935</v>
      </c>
      <c r="E167" s="324" t="s">
        <v>799</v>
      </c>
      <c r="F167" s="324"/>
      <c r="G167" s="219" t="s">
        <v>105</v>
      </c>
      <c r="H167" s="220">
        <v>0.82</v>
      </c>
      <c r="I167" s="221">
        <v>1.56</v>
      </c>
      <c r="J167" s="221">
        <v>1.27</v>
      </c>
    </row>
    <row r="168" spans="1:10" ht="14.25">
      <c r="A168" s="222"/>
      <c r="B168" s="222"/>
      <c r="C168" s="222"/>
      <c r="D168" s="222" t="s">
        <v>263</v>
      </c>
      <c r="E168" s="222" t="s">
        <v>802</v>
      </c>
      <c r="F168" s="223">
        <v>4.16</v>
      </c>
      <c r="G168" s="222" t="s">
        <v>803</v>
      </c>
      <c r="H168" s="223">
        <v>3.51</v>
      </c>
      <c r="I168" s="222" t="s">
        <v>804</v>
      </c>
      <c r="J168" s="223">
        <v>7.67</v>
      </c>
    </row>
    <row r="169" spans="1:10" thickBot="1">
      <c r="A169" s="222"/>
      <c r="B169" s="222"/>
      <c r="C169" s="222"/>
      <c r="D169" s="222" t="s">
        <v>263</v>
      </c>
      <c r="E169" s="222" t="s">
        <v>805</v>
      </c>
      <c r="F169" s="223">
        <v>37.369999999999997</v>
      </c>
      <c r="G169" s="222"/>
      <c r="H169" s="323" t="s">
        <v>806</v>
      </c>
      <c r="I169" s="323"/>
      <c r="J169" s="223">
        <v>178.89</v>
      </c>
    </row>
    <row r="170" spans="1:10" ht="0.95" customHeight="1" thickTop="1">
      <c r="A170" s="224"/>
      <c r="B170" s="224"/>
      <c r="C170" s="224"/>
      <c r="D170" s="224" t="s">
        <v>263</v>
      </c>
      <c r="E170" s="224"/>
      <c r="F170" s="224"/>
      <c r="G170" s="224"/>
      <c r="H170" s="224"/>
      <c r="I170" s="224"/>
      <c r="J170" s="224"/>
    </row>
    <row r="171" spans="1:10" ht="18" customHeight="1">
      <c r="A171" s="27" t="s">
        <v>594</v>
      </c>
      <c r="B171" s="28" t="s">
        <v>27</v>
      </c>
      <c r="C171" s="27" t="s">
        <v>28</v>
      </c>
      <c r="D171" s="27" t="s">
        <v>808</v>
      </c>
      <c r="E171" s="320" t="s">
        <v>782</v>
      </c>
      <c r="F171" s="320"/>
      <c r="G171" s="29" t="s">
        <v>30</v>
      </c>
      <c r="H171" s="28" t="s">
        <v>31</v>
      </c>
      <c r="I171" s="28" t="s">
        <v>32</v>
      </c>
      <c r="J171" s="28" t="s">
        <v>2</v>
      </c>
    </row>
    <row r="172" spans="1:10" ht="24" customHeight="1">
      <c r="A172" s="162" t="s">
        <v>783</v>
      </c>
      <c r="B172" s="163" t="s">
        <v>595</v>
      </c>
      <c r="C172" s="162" t="s">
        <v>59</v>
      </c>
      <c r="D172" s="162" t="s">
        <v>596</v>
      </c>
      <c r="E172" s="321" t="s">
        <v>936</v>
      </c>
      <c r="F172" s="321"/>
      <c r="G172" s="164" t="s">
        <v>42</v>
      </c>
      <c r="H172" s="210">
        <v>1</v>
      </c>
      <c r="I172" s="211">
        <v>78.86</v>
      </c>
      <c r="J172" s="211">
        <v>78.86</v>
      </c>
    </row>
    <row r="173" spans="1:10" ht="24" customHeight="1">
      <c r="A173" s="212" t="s">
        <v>785</v>
      </c>
      <c r="B173" s="213" t="s">
        <v>790</v>
      </c>
      <c r="C173" s="212" t="s">
        <v>41</v>
      </c>
      <c r="D173" s="212" t="s">
        <v>791</v>
      </c>
      <c r="E173" s="322" t="s">
        <v>792</v>
      </c>
      <c r="F173" s="322"/>
      <c r="G173" s="214" t="s">
        <v>793</v>
      </c>
      <c r="H173" s="215">
        <v>0.4</v>
      </c>
      <c r="I173" s="216">
        <v>15.57</v>
      </c>
      <c r="J173" s="216">
        <v>6.22</v>
      </c>
    </row>
    <row r="174" spans="1:10" ht="24" customHeight="1">
      <c r="A174" s="212" t="s">
        <v>785</v>
      </c>
      <c r="B174" s="213" t="s">
        <v>794</v>
      </c>
      <c r="C174" s="212" t="s">
        <v>41</v>
      </c>
      <c r="D174" s="212" t="s">
        <v>795</v>
      </c>
      <c r="E174" s="322" t="s">
        <v>792</v>
      </c>
      <c r="F174" s="322"/>
      <c r="G174" s="214" t="s">
        <v>793</v>
      </c>
      <c r="H174" s="215">
        <v>0.4</v>
      </c>
      <c r="I174" s="216">
        <v>19.12</v>
      </c>
      <c r="J174" s="216">
        <v>7.64</v>
      </c>
    </row>
    <row r="175" spans="1:10" ht="24" customHeight="1">
      <c r="A175" s="217" t="s">
        <v>796</v>
      </c>
      <c r="B175" s="218" t="s">
        <v>937</v>
      </c>
      <c r="C175" s="217" t="s">
        <v>59</v>
      </c>
      <c r="D175" s="217" t="s">
        <v>938</v>
      </c>
      <c r="E175" s="324" t="s">
        <v>799</v>
      </c>
      <c r="F175" s="324"/>
      <c r="G175" s="219" t="s">
        <v>105</v>
      </c>
      <c r="H175" s="220">
        <v>4</v>
      </c>
      <c r="I175" s="221">
        <v>0.93</v>
      </c>
      <c r="J175" s="221">
        <v>3.72</v>
      </c>
    </row>
    <row r="176" spans="1:10" ht="36" customHeight="1">
      <c r="A176" s="217" t="s">
        <v>796</v>
      </c>
      <c r="B176" s="218" t="s">
        <v>939</v>
      </c>
      <c r="C176" s="217" t="s">
        <v>41</v>
      </c>
      <c r="D176" s="217" t="s">
        <v>940</v>
      </c>
      <c r="E176" s="324" t="s">
        <v>799</v>
      </c>
      <c r="F176" s="324"/>
      <c r="G176" s="219" t="s">
        <v>42</v>
      </c>
      <c r="H176" s="220">
        <v>1.1499999999999999</v>
      </c>
      <c r="I176" s="221">
        <v>53.29</v>
      </c>
      <c r="J176" s="221">
        <v>61.28</v>
      </c>
    </row>
    <row r="177" spans="1:10" ht="14.25">
      <c r="A177" s="222"/>
      <c r="B177" s="222"/>
      <c r="C177" s="222"/>
      <c r="D177" s="222" t="s">
        <v>263</v>
      </c>
      <c r="E177" s="222" t="s">
        <v>802</v>
      </c>
      <c r="F177" s="223">
        <v>5.55</v>
      </c>
      <c r="G177" s="222" t="s">
        <v>803</v>
      </c>
      <c r="H177" s="223">
        <v>4.68</v>
      </c>
      <c r="I177" s="222" t="s">
        <v>804</v>
      </c>
      <c r="J177" s="223">
        <v>10.23</v>
      </c>
    </row>
    <row r="178" spans="1:10" thickBot="1">
      <c r="A178" s="222"/>
      <c r="B178" s="222"/>
      <c r="C178" s="222"/>
      <c r="D178" s="222" t="s">
        <v>263</v>
      </c>
      <c r="E178" s="222" t="s">
        <v>805</v>
      </c>
      <c r="F178" s="223">
        <v>20.82</v>
      </c>
      <c r="G178" s="222"/>
      <c r="H178" s="323" t="s">
        <v>806</v>
      </c>
      <c r="I178" s="323"/>
      <c r="J178" s="223">
        <v>99.68</v>
      </c>
    </row>
    <row r="179" spans="1:10" ht="0.95" customHeight="1" thickTop="1">
      <c r="A179" s="224"/>
      <c r="B179" s="224"/>
      <c r="C179" s="224"/>
      <c r="D179" s="224" t="s">
        <v>263</v>
      </c>
      <c r="E179" s="224"/>
      <c r="F179" s="224"/>
      <c r="G179" s="224"/>
      <c r="H179" s="224"/>
      <c r="I179" s="224"/>
      <c r="J179" s="224"/>
    </row>
    <row r="180" spans="1:10" ht="18" customHeight="1">
      <c r="A180" s="27" t="s">
        <v>610</v>
      </c>
      <c r="B180" s="28" t="s">
        <v>27</v>
      </c>
      <c r="C180" s="27" t="s">
        <v>28</v>
      </c>
      <c r="D180" s="27" t="s">
        <v>808</v>
      </c>
      <c r="E180" s="320" t="s">
        <v>782</v>
      </c>
      <c r="F180" s="320"/>
      <c r="G180" s="29" t="s">
        <v>30</v>
      </c>
      <c r="H180" s="28" t="s">
        <v>31</v>
      </c>
      <c r="I180" s="28" t="s">
        <v>32</v>
      </c>
      <c r="J180" s="28" t="s">
        <v>2</v>
      </c>
    </row>
    <row r="181" spans="1:10" ht="36" customHeight="1">
      <c r="A181" s="162" t="s">
        <v>783</v>
      </c>
      <c r="B181" s="163" t="s">
        <v>611</v>
      </c>
      <c r="C181" s="162" t="s">
        <v>59</v>
      </c>
      <c r="D181" s="162" t="s">
        <v>612</v>
      </c>
      <c r="E181" s="321" t="s">
        <v>941</v>
      </c>
      <c r="F181" s="321"/>
      <c r="G181" s="164" t="s">
        <v>42</v>
      </c>
      <c r="H181" s="210">
        <v>1</v>
      </c>
      <c r="I181" s="211">
        <v>33.130000000000003</v>
      </c>
      <c r="J181" s="211">
        <v>33.130000000000003</v>
      </c>
    </row>
    <row r="182" spans="1:10" ht="24" customHeight="1">
      <c r="A182" s="212" t="s">
        <v>785</v>
      </c>
      <c r="B182" s="213" t="s">
        <v>790</v>
      </c>
      <c r="C182" s="212" t="s">
        <v>41</v>
      </c>
      <c r="D182" s="212" t="s">
        <v>791</v>
      </c>
      <c r="E182" s="322" t="s">
        <v>792</v>
      </c>
      <c r="F182" s="322"/>
      <c r="G182" s="214" t="s">
        <v>793</v>
      </c>
      <c r="H182" s="215">
        <v>0.3</v>
      </c>
      <c r="I182" s="216">
        <v>15.57</v>
      </c>
      <c r="J182" s="216">
        <v>4.67</v>
      </c>
    </row>
    <row r="183" spans="1:10" ht="24" customHeight="1">
      <c r="A183" s="212" t="s">
        <v>785</v>
      </c>
      <c r="B183" s="213" t="s">
        <v>942</v>
      </c>
      <c r="C183" s="212" t="s">
        <v>41</v>
      </c>
      <c r="D183" s="212" t="s">
        <v>943</v>
      </c>
      <c r="E183" s="322" t="s">
        <v>792</v>
      </c>
      <c r="F183" s="322"/>
      <c r="G183" s="214" t="s">
        <v>793</v>
      </c>
      <c r="H183" s="215">
        <v>0.6</v>
      </c>
      <c r="I183" s="216">
        <v>21.43</v>
      </c>
      <c r="J183" s="216">
        <v>12.85</v>
      </c>
    </row>
    <row r="184" spans="1:10" ht="24" customHeight="1">
      <c r="A184" s="217" t="s">
        <v>796</v>
      </c>
      <c r="B184" s="218" t="s">
        <v>944</v>
      </c>
      <c r="C184" s="217" t="s">
        <v>59</v>
      </c>
      <c r="D184" s="217" t="s">
        <v>945</v>
      </c>
      <c r="E184" s="324" t="s">
        <v>799</v>
      </c>
      <c r="F184" s="324"/>
      <c r="G184" s="219" t="s">
        <v>946</v>
      </c>
      <c r="H184" s="220">
        <v>0.24</v>
      </c>
      <c r="I184" s="221">
        <v>60.48</v>
      </c>
      <c r="J184" s="221">
        <v>14.51</v>
      </c>
    </row>
    <row r="185" spans="1:10" ht="24" customHeight="1">
      <c r="A185" s="217" t="s">
        <v>796</v>
      </c>
      <c r="B185" s="218" t="s">
        <v>947</v>
      </c>
      <c r="C185" s="217" t="s">
        <v>41</v>
      </c>
      <c r="D185" s="217" t="s">
        <v>948</v>
      </c>
      <c r="E185" s="324" t="s">
        <v>799</v>
      </c>
      <c r="F185" s="324"/>
      <c r="G185" s="219" t="s">
        <v>222</v>
      </c>
      <c r="H185" s="220">
        <v>0.02</v>
      </c>
      <c r="I185" s="221">
        <v>55.31</v>
      </c>
      <c r="J185" s="221">
        <v>1.1000000000000001</v>
      </c>
    </row>
    <row r="186" spans="1:10" ht="14.25">
      <c r="A186" s="222"/>
      <c r="B186" s="222"/>
      <c r="C186" s="222"/>
      <c r="D186" s="222" t="s">
        <v>263</v>
      </c>
      <c r="E186" s="222" t="s">
        <v>802</v>
      </c>
      <c r="F186" s="223">
        <v>6.9</v>
      </c>
      <c r="G186" s="222" t="s">
        <v>803</v>
      </c>
      <c r="H186" s="223">
        <v>5.82</v>
      </c>
      <c r="I186" s="222" t="s">
        <v>804</v>
      </c>
      <c r="J186" s="223">
        <v>12.72</v>
      </c>
    </row>
    <row r="187" spans="1:10" thickBot="1">
      <c r="A187" s="222"/>
      <c r="B187" s="222"/>
      <c r="C187" s="222"/>
      <c r="D187" s="222" t="s">
        <v>263</v>
      </c>
      <c r="E187" s="222" t="s">
        <v>805</v>
      </c>
      <c r="F187" s="223">
        <v>8.74</v>
      </c>
      <c r="G187" s="222"/>
      <c r="H187" s="323" t="s">
        <v>806</v>
      </c>
      <c r="I187" s="323"/>
      <c r="J187" s="223">
        <v>41.87</v>
      </c>
    </row>
    <row r="188" spans="1:10" ht="0.95" customHeight="1" thickTop="1">
      <c r="A188" s="224"/>
      <c r="B188" s="224"/>
      <c r="C188" s="224"/>
      <c r="D188" s="224" t="s">
        <v>263</v>
      </c>
      <c r="E188" s="224"/>
      <c r="F188" s="224"/>
      <c r="G188" s="224"/>
      <c r="H188" s="224"/>
      <c r="I188" s="224"/>
      <c r="J188" s="224"/>
    </row>
    <row r="189" spans="1:10" ht="18" customHeight="1">
      <c r="A189" s="27" t="s">
        <v>626</v>
      </c>
      <c r="B189" s="28" t="s">
        <v>27</v>
      </c>
      <c r="C189" s="27" t="s">
        <v>28</v>
      </c>
      <c r="D189" s="27" t="s">
        <v>808</v>
      </c>
      <c r="E189" s="320" t="s">
        <v>782</v>
      </c>
      <c r="F189" s="320"/>
      <c r="G189" s="29" t="s">
        <v>30</v>
      </c>
      <c r="H189" s="28" t="s">
        <v>31</v>
      </c>
      <c r="I189" s="28" t="s">
        <v>32</v>
      </c>
      <c r="J189" s="28" t="s">
        <v>2</v>
      </c>
    </row>
    <row r="190" spans="1:10" ht="24" customHeight="1">
      <c r="A190" s="162" t="s">
        <v>783</v>
      </c>
      <c r="B190" s="163" t="s">
        <v>627</v>
      </c>
      <c r="C190" s="162" t="s">
        <v>61</v>
      </c>
      <c r="D190" s="162" t="s">
        <v>628</v>
      </c>
      <c r="E190" s="321" t="s">
        <v>949</v>
      </c>
      <c r="F190" s="321"/>
      <c r="G190" s="164" t="s">
        <v>46</v>
      </c>
      <c r="H190" s="210">
        <v>1</v>
      </c>
      <c r="I190" s="211">
        <v>83.97</v>
      </c>
      <c r="J190" s="211">
        <v>83.97</v>
      </c>
    </row>
    <row r="191" spans="1:10" ht="24" customHeight="1">
      <c r="A191" s="212" t="s">
        <v>785</v>
      </c>
      <c r="B191" s="213" t="s">
        <v>950</v>
      </c>
      <c r="C191" s="212" t="s">
        <v>41</v>
      </c>
      <c r="D191" s="212" t="s">
        <v>951</v>
      </c>
      <c r="E191" s="322" t="s">
        <v>792</v>
      </c>
      <c r="F191" s="322"/>
      <c r="G191" s="214" t="s">
        <v>793</v>
      </c>
      <c r="H191" s="215">
        <v>1</v>
      </c>
      <c r="I191" s="216">
        <v>15.09</v>
      </c>
      <c r="J191" s="216">
        <v>15.09</v>
      </c>
    </row>
    <row r="192" spans="1:10" ht="24" customHeight="1">
      <c r="A192" s="212" t="s">
        <v>785</v>
      </c>
      <c r="B192" s="213" t="s">
        <v>809</v>
      </c>
      <c r="C192" s="212" t="s">
        <v>41</v>
      </c>
      <c r="D192" s="212" t="s">
        <v>810</v>
      </c>
      <c r="E192" s="322" t="s">
        <v>792</v>
      </c>
      <c r="F192" s="322"/>
      <c r="G192" s="214" t="s">
        <v>793</v>
      </c>
      <c r="H192" s="215">
        <v>1</v>
      </c>
      <c r="I192" s="216">
        <v>19.489999999999998</v>
      </c>
      <c r="J192" s="216">
        <v>19.489999999999998</v>
      </c>
    </row>
    <row r="193" spans="1:10" ht="24" customHeight="1">
      <c r="A193" s="217" t="s">
        <v>796</v>
      </c>
      <c r="B193" s="218" t="s">
        <v>952</v>
      </c>
      <c r="C193" s="217" t="s">
        <v>61</v>
      </c>
      <c r="D193" s="217" t="s">
        <v>953</v>
      </c>
      <c r="E193" s="324" t="s">
        <v>799</v>
      </c>
      <c r="F193" s="324"/>
      <c r="G193" s="219" t="s">
        <v>46</v>
      </c>
      <c r="H193" s="220">
        <v>1</v>
      </c>
      <c r="I193" s="221">
        <v>49.39</v>
      </c>
      <c r="J193" s="221">
        <v>49.39</v>
      </c>
    </row>
    <row r="194" spans="1:10" ht="14.25">
      <c r="A194" s="222"/>
      <c r="B194" s="222"/>
      <c r="C194" s="222"/>
      <c r="D194" s="222" t="s">
        <v>263</v>
      </c>
      <c r="E194" s="222" t="s">
        <v>802</v>
      </c>
      <c r="F194" s="223">
        <v>13.71</v>
      </c>
      <c r="G194" s="222" t="s">
        <v>803</v>
      </c>
      <c r="H194" s="223">
        <v>11.57</v>
      </c>
      <c r="I194" s="222" t="s">
        <v>804</v>
      </c>
      <c r="J194" s="223">
        <v>25.28</v>
      </c>
    </row>
    <row r="195" spans="1:10" thickBot="1">
      <c r="A195" s="222"/>
      <c r="B195" s="222"/>
      <c r="C195" s="222"/>
      <c r="D195" s="222" t="s">
        <v>263</v>
      </c>
      <c r="E195" s="222" t="s">
        <v>805</v>
      </c>
      <c r="F195" s="223">
        <v>22.17</v>
      </c>
      <c r="G195" s="222"/>
      <c r="H195" s="323" t="s">
        <v>806</v>
      </c>
      <c r="I195" s="323"/>
      <c r="J195" s="223">
        <v>106.14</v>
      </c>
    </row>
    <row r="196" spans="1:10" ht="0.95" customHeight="1" thickTop="1">
      <c r="A196" s="224"/>
      <c r="B196" s="224"/>
      <c r="C196" s="224"/>
      <c r="D196" s="224" t="s">
        <v>263</v>
      </c>
      <c r="E196" s="224"/>
      <c r="F196" s="224"/>
      <c r="G196" s="224"/>
      <c r="H196" s="224"/>
      <c r="I196" s="224"/>
      <c r="J196" s="224"/>
    </row>
    <row r="197" spans="1:10" ht="18" customHeight="1">
      <c r="A197" s="27" t="s">
        <v>637</v>
      </c>
      <c r="B197" s="28" t="s">
        <v>27</v>
      </c>
      <c r="C197" s="27" t="s">
        <v>28</v>
      </c>
      <c r="D197" s="27" t="s">
        <v>808</v>
      </c>
      <c r="E197" s="320" t="s">
        <v>782</v>
      </c>
      <c r="F197" s="320"/>
      <c r="G197" s="29" t="s">
        <v>30</v>
      </c>
      <c r="H197" s="28" t="s">
        <v>31</v>
      </c>
      <c r="I197" s="28" t="s">
        <v>32</v>
      </c>
      <c r="J197" s="28" t="s">
        <v>2</v>
      </c>
    </row>
    <row r="198" spans="1:10" ht="24" customHeight="1">
      <c r="A198" s="162" t="s">
        <v>783</v>
      </c>
      <c r="B198" s="163" t="s">
        <v>638</v>
      </c>
      <c r="C198" s="162" t="s">
        <v>61</v>
      </c>
      <c r="D198" s="162" t="s">
        <v>639</v>
      </c>
      <c r="E198" s="321" t="s">
        <v>954</v>
      </c>
      <c r="F198" s="321"/>
      <c r="G198" s="164" t="s">
        <v>46</v>
      </c>
      <c r="H198" s="210">
        <v>1</v>
      </c>
      <c r="I198" s="211">
        <v>135.97999999999999</v>
      </c>
      <c r="J198" s="211">
        <v>135.97999999999999</v>
      </c>
    </row>
    <row r="199" spans="1:10" ht="24" customHeight="1">
      <c r="A199" s="212" t="s">
        <v>785</v>
      </c>
      <c r="B199" s="213" t="s">
        <v>809</v>
      </c>
      <c r="C199" s="212" t="s">
        <v>41</v>
      </c>
      <c r="D199" s="212" t="s">
        <v>810</v>
      </c>
      <c r="E199" s="322" t="s">
        <v>792</v>
      </c>
      <c r="F199" s="322"/>
      <c r="G199" s="214" t="s">
        <v>793</v>
      </c>
      <c r="H199" s="215">
        <v>0.6</v>
      </c>
      <c r="I199" s="216">
        <v>19.489999999999998</v>
      </c>
      <c r="J199" s="216">
        <v>11.69</v>
      </c>
    </row>
    <row r="200" spans="1:10" ht="24" customHeight="1">
      <c r="A200" s="212" t="s">
        <v>785</v>
      </c>
      <c r="B200" s="213" t="s">
        <v>790</v>
      </c>
      <c r="C200" s="212" t="s">
        <v>41</v>
      </c>
      <c r="D200" s="212" t="s">
        <v>791</v>
      </c>
      <c r="E200" s="322" t="s">
        <v>792</v>
      </c>
      <c r="F200" s="322"/>
      <c r="G200" s="214" t="s">
        <v>793</v>
      </c>
      <c r="H200" s="215">
        <v>0.6</v>
      </c>
      <c r="I200" s="216">
        <v>15.57</v>
      </c>
      <c r="J200" s="216">
        <v>9.34</v>
      </c>
    </row>
    <row r="201" spans="1:10" ht="24" customHeight="1">
      <c r="A201" s="217" t="s">
        <v>796</v>
      </c>
      <c r="B201" s="218" t="s">
        <v>955</v>
      </c>
      <c r="C201" s="217" t="s">
        <v>61</v>
      </c>
      <c r="D201" s="217" t="s">
        <v>956</v>
      </c>
      <c r="E201" s="324" t="s">
        <v>799</v>
      </c>
      <c r="F201" s="324"/>
      <c r="G201" s="219" t="s">
        <v>46</v>
      </c>
      <c r="H201" s="220">
        <v>1</v>
      </c>
      <c r="I201" s="221">
        <v>114.95</v>
      </c>
      <c r="J201" s="221">
        <v>114.95</v>
      </c>
    </row>
    <row r="202" spans="1:10" ht="14.25">
      <c r="A202" s="222"/>
      <c r="B202" s="222"/>
      <c r="C202" s="222"/>
      <c r="D202" s="222" t="s">
        <v>263</v>
      </c>
      <c r="E202" s="222" t="s">
        <v>802</v>
      </c>
      <c r="F202" s="223">
        <v>8.41</v>
      </c>
      <c r="G202" s="222" t="s">
        <v>803</v>
      </c>
      <c r="H202" s="223">
        <v>7.1</v>
      </c>
      <c r="I202" s="222" t="s">
        <v>804</v>
      </c>
      <c r="J202" s="223">
        <v>15.51</v>
      </c>
    </row>
    <row r="203" spans="1:10" thickBot="1">
      <c r="A203" s="222"/>
      <c r="B203" s="222"/>
      <c r="C203" s="222"/>
      <c r="D203" s="222" t="s">
        <v>263</v>
      </c>
      <c r="E203" s="222" t="s">
        <v>805</v>
      </c>
      <c r="F203" s="223">
        <v>35.909999999999997</v>
      </c>
      <c r="G203" s="222"/>
      <c r="H203" s="323" t="s">
        <v>806</v>
      </c>
      <c r="I203" s="323"/>
      <c r="J203" s="223">
        <v>171.89</v>
      </c>
    </row>
    <row r="204" spans="1:10" ht="0.95" customHeight="1" thickTop="1">
      <c r="A204" s="224"/>
      <c r="B204" s="224"/>
      <c r="C204" s="224"/>
      <c r="D204" s="224" t="s">
        <v>263</v>
      </c>
      <c r="E204" s="224"/>
      <c r="F204" s="224"/>
      <c r="G204" s="224"/>
      <c r="H204" s="224"/>
      <c r="I204" s="224"/>
      <c r="J204" s="224"/>
    </row>
    <row r="205" spans="1:10" ht="18" customHeight="1">
      <c r="A205" s="27" t="s">
        <v>640</v>
      </c>
      <c r="B205" s="28" t="s">
        <v>27</v>
      </c>
      <c r="C205" s="27" t="s">
        <v>28</v>
      </c>
      <c r="D205" s="27" t="s">
        <v>808</v>
      </c>
      <c r="E205" s="320" t="s">
        <v>782</v>
      </c>
      <c r="F205" s="320"/>
      <c r="G205" s="29" t="s">
        <v>30</v>
      </c>
      <c r="H205" s="28" t="s">
        <v>31</v>
      </c>
      <c r="I205" s="28" t="s">
        <v>32</v>
      </c>
      <c r="J205" s="28" t="s">
        <v>2</v>
      </c>
    </row>
    <row r="206" spans="1:10" ht="24" customHeight="1">
      <c r="A206" s="162" t="s">
        <v>783</v>
      </c>
      <c r="B206" s="163" t="s">
        <v>641</v>
      </c>
      <c r="C206" s="162" t="s">
        <v>61</v>
      </c>
      <c r="D206" s="162" t="s">
        <v>642</v>
      </c>
      <c r="E206" s="321" t="s">
        <v>957</v>
      </c>
      <c r="F206" s="321"/>
      <c r="G206" s="164" t="s">
        <v>46</v>
      </c>
      <c r="H206" s="210">
        <v>1</v>
      </c>
      <c r="I206" s="211">
        <v>119.1</v>
      </c>
      <c r="J206" s="211">
        <v>119.1</v>
      </c>
    </row>
    <row r="207" spans="1:10" ht="24" customHeight="1">
      <c r="A207" s="217" t="s">
        <v>796</v>
      </c>
      <c r="B207" s="218" t="s">
        <v>958</v>
      </c>
      <c r="C207" s="217" t="s">
        <v>61</v>
      </c>
      <c r="D207" s="217" t="s">
        <v>959</v>
      </c>
      <c r="E207" s="324" t="s">
        <v>799</v>
      </c>
      <c r="F207" s="324"/>
      <c r="G207" s="219" t="s">
        <v>46</v>
      </c>
      <c r="H207" s="220">
        <v>1</v>
      </c>
      <c r="I207" s="221">
        <v>119.1</v>
      </c>
      <c r="J207" s="221">
        <v>119.1</v>
      </c>
    </row>
    <row r="208" spans="1:10" ht="14.25">
      <c r="A208" s="222"/>
      <c r="B208" s="222"/>
      <c r="C208" s="222"/>
      <c r="D208" s="222" t="s">
        <v>263</v>
      </c>
      <c r="E208" s="222" t="s">
        <v>802</v>
      </c>
      <c r="F208" s="223">
        <v>0</v>
      </c>
      <c r="G208" s="222" t="s">
        <v>803</v>
      </c>
      <c r="H208" s="223">
        <v>0</v>
      </c>
      <c r="I208" s="222" t="s">
        <v>804</v>
      </c>
      <c r="J208" s="223">
        <v>0</v>
      </c>
    </row>
    <row r="209" spans="1:10" thickBot="1">
      <c r="A209" s="222"/>
      <c r="B209" s="222"/>
      <c r="C209" s="222"/>
      <c r="D209" s="222" t="s">
        <v>263</v>
      </c>
      <c r="E209" s="222" t="s">
        <v>805</v>
      </c>
      <c r="F209" s="223">
        <v>31.45</v>
      </c>
      <c r="G209" s="222"/>
      <c r="H209" s="323" t="s">
        <v>806</v>
      </c>
      <c r="I209" s="323"/>
      <c r="J209" s="223">
        <v>150.55000000000001</v>
      </c>
    </row>
    <row r="210" spans="1:10" ht="0.95" customHeight="1" thickTop="1">
      <c r="A210" s="224"/>
      <c r="B210" s="224"/>
      <c r="C210" s="224"/>
      <c r="D210" s="224" t="s">
        <v>263</v>
      </c>
      <c r="E210" s="224"/>
      <c r="F210" s="224"/>
      <c r="G210" s="224"/>
      <c r="H210" s="224"/>
      <c r="I210" s="224"/>
      <c r="J210" s="224"/>
    </row>
    <row r="211" spans="1:10" ht="18" customHeight="1">
      <c r="A211" s="27" t="s">
        <v>960</v>
      </c>
      <c r="B211" s="28" t="s">
        <v>27</v>
      </c>
      <c r="C211" s="27" t="s">
        <v>28</v>
      </c>
      <c r="D211" s="27" t="s">
        <v>808</v>
      </c>
      <c r="E211" s="320" t="s">
        <v>782</v>
      </c>
      <c r="F211" s="320"/>
      <c r="G211" s="29" t="s">
        <v>30</v>
      </c>
      <c r="H211" s="28" t="s">
        <v>31</v>
      </c>
      <c r="I211" s="28" t="s">
        <v>32</v>
      </c>
      <c r="J211" s="28" t="s">
        <v>2</v>
      </c>
    </row>
    <row r="212" spans="1:10" ht="24" customHeight="1">
      <c r="A212" s="162" t="s">
        <v>783</v>
      </c>
      <c r="B212" s="163" t="s">
        <v>961</v>
      </c>
      <c r="C212" s="162" t="s">
        <v>61</v>
      </c>
      <c r="D212" s="162" t="s">
        <v>962</v>
      </c>
      <c r="E212" s="321" t="s">
        <v>963</v>
      </c>
      <c r="F212" s="321"/>
      <c r="G212" s="164" t="s">
        <v>46</v>
      </c>
      <c r="H212" s="210">
        <v>1</v>
      </c>
      <c r="I212" s="211">
        <v>5.75</v>
      </c>
      <c r="J212" s="211">
        <v>5.75</v>
      </c>
    </row>
    <row r="213" spans="1:10" ht="24" customHeight="1">
      <c r="A213" s="212" t="s">
        <v>785</v>
      </c>
      <c r="B213" s="213" t="s">
        <v>790</v>
      </c>
      <c r="C213" s="212" t="s">
        <v>41</v>
      </c>
      <c r="D213" s="212" t="s">
        <v>791</v>
      </c>
      <c r="E213" s="322" t="s">
        <v>792</v>
      </c>
      <c r="F213" s="322"/>
      <c r="G213" s="214" t="s">
        <v>793</v>
      </c>
      <c r="H213" s="215">
        <v>0.3</v>
      </c>
      <c r="I213" s="216">
        <v>15.57</v>
      </c>
      <c r="J213" s="216">
        <v>4.67</v>
      </c>
    </row>
    <row r="214" spans="1:10" ht="24" customHeight="1">
      <c r="A214" s="217" t="s">
        <v>796</v>
      </c>
      <c r="B214" s="218" t="s">
        <v>964</v>
      </c>
      <c r="C214" s="217" t="s">
        <v>61</v>
      </c>
      <c r="D214" s="217" t="s">
        <v>965</v>
      </c>
      <c r="E214" s="324" t="s">
        <v>799</v>
      </c>
      <c r="F214" s="324"/>
      <c r="G214" s="219" t="s">
        <v>46</v>
      </c>
      <c r="H214" s="220">
        <v>1</v>
      </c>
      <c r="I214" s="221">
        <v>1.08</v>
      </c>
      <c r="J214" s="221">
        <v>1.08</v>
      </c>
    </row>
    <row r="215" spans="1:10" ht="14.25">
      <c r="A215" s="222"/>
      <c r="B215" s="222"/>
      <c r="C215" s="222"/>
      <c r="D215" s="222" t="s">
        <v>263</v>
      </c>
      <c r="E215" s="222" t="s">
        <v>802</v>
      </c>
      <c r="F215" s="223">
        <v>1.79</v>
      </c>
      <c r="G215" s="222" t="s">
        <v>803</v>
      </c>
      <c r="H215" s="223">
        <v>1.51</v>
      </c>
      <c r="I215" s="222" t="s">
        <v>804</v>
      </c>
      <c r="J215" s="223">
        <v>3.3</v>
      </c>
    </row>
    <row r="216" spans="1:10" thickBot="1">
      <c r="A216" s="222"/>
      <c r="B216" s="222"/>
      <c r="C216" s="222"/>
      <c r="D216" s="222" t="s">
        <v>263</v>
      </c>
      <c r="E216" s="222" t="s">
        <v>805</v>
      </c>
      <c r="F216" s="223">
        <v>1.51</v>
      </c>
      <c r="G216" s="222"/>
      <c r="H216" s="323" t="s">
        <v>806</v>
      </c>
      <c r="I216" s="323"/>
      <c r="J216" s="223">
        <v>7.26</v>
      </c>
    </row>
    <row r="217" spans="1:10" ht="0.95" customHeight="1" thickTop="1">
      <c r="A217" s="224"/>
      <c r="B217" s="224"/>
      <c r="C217" s="224"/>
      <c r="D217" s="224" t="s">
        <v>263</v>
      </c>
      <c r="E217" s="224"/>
      <c r="F217" s="224"/>
      <c r="G217" s="224"/>
      <c r="H217" s="224"/>
      <c r="I217" s="224"/>
      <c r="J217" s="224"/>
    </row>
    <row r="218" spans="1:10" ht="18" customHeight="1">
      <c r="A218" s="27" t="s">
        <v>966</v>
      </c>
      <c r="B218" s="28" t="s">
        <v>27</v>
      </c>
      <c r="C218" s="27" t="s">
        <v>28</v>
      </c>
      <c r="D218" s="27" t="s">
        <v>808</v>
      </c>
      <c r="E218" s="320" t="s">
        <v>782</v>
      </c>
      <c r="F218" s="320"/>
      <c r="G218" s="29" t="s">
        <v>30</v>
      </c>
      <c r="H218" s="28" t="s">
        <v>31</v>
      </c>
      <c r="I218" s="28" t="s">
        <v>32</v>
      </c>
      <c r="J218" s="28" t="s">
        <v>2</v>
      </c>
    </row>
    <row r="219" spans="1:10" ht="24" customHeight="1">
      <c r="A219" s="162" t="s">
        <v>783</v>
      </c>
      <c r="B219" s="163" t="s">
        <v>967</v>
      </c>
      <c r="C219" s="162" t="s">
        <v>61</v>
      </c>
      <c r="D219" s="162" t="s">
        <v>968</v>
      </c>
      <c r="E219" s="321" t="s">
        <v>963</v>
      </c>
      <c r="F219" s="321"/>
      <c r="G219" s="164" t="s">
        <v>46</v>
      </c>
      <c r="H219" s="210">
        <v>1</v>
      </c>
      <c r="I219" s="211">
        <v>6.68</v>
      </c>
      <c r="J219" s="211">
        <v>6.68</v>
      </c>
    </row>
    <row r="220" spans="1:10" ht="24" customHeight="1">
      <c r="A220" s="212" t="s">
        <v>785</v>
      </c>
      <c r="B220" s="213" t="s">
        <v>790</v>
      </c>
      <c r="C220" s="212" t="s">
        <v>41</v>
      </c>
      <c r="D220" s="212" t="s">
        <v>791</v>
      </c>
      <c r="E220" s="322" t="s">
        <v>792</v>
      </c>
      <c r="F220" s="322"/>
      <c r="G220" s="214" t="s">
        <v>793</v>
      </c>
      <c r="H220" s="215">
        <v>0.3</v>
      </c>
      <c r="I220" s="216">
        <v>15.57</v>
      </c>
      <c r="J220" s="216">
        <v>4.67</v>
      </c>
    </row>
    <row r="221" spans="1:10" ht="24" customHeight="1">
      <c r="A221" s="217" t="s">
        <v>796</v>
      </c>
      <c r="B221" s="218" t="s">
        <v>969</v>
      </c>
      <c r="C221" s="217" t="s">
        <v>61</v>
      </c>
      <c r="D221" s="217" t="s">
        <v>970</v>
      </c>
      <c r="E221" s="324" t="s">
        <v>799</v>
      </c>
      <c r="F221" s="324"/>
      <c r="G221" s="219" t="s">
        <v>46</v>
      </c>
      <c r="H221" s="220">
        <v>1</v>
      </c>
      <c r="I221" s="221">
        <v>2.0099999999999998</v>
      </c>
      <c r="J221" s="221">
        <v>2.0099999999999998</v>
      </c>
    </row>
    <row r="222" spans="1:10" ht="14.25">
      <c r="A222" s="222"/>
      <c r="B222" s="222"/>
      <c r="C222" s="222"/>
      <c r="D222" s="222" t="s">
        <v>263</v>
      </c>
      <c r="E222" s="222" t="s">
        <v>802</v>
      </c>
      <c r="F222" s="223">
        <v>1.79</v>
      </c>
      <c r="G222" s="222" t="s">
        <v>803</v>
      </c>
      <c r="H222" s="223">
        <v>1.51</v>
      </c>
      <c r="I222" s="222" t="s">
        <v>804</v>
      </c>
      <c r="J222" s="223">
        <v>3.3</v>
      </c>
    </row>
    <row r="223" spans="1:10" thickBot="1">
      <c r="A223" s="222"/>
      <c r="B223" s="222"/>
      <c r="C223" s="222"/>
      <c r="D223" s="222" t="s">
        <v>263</v>
      </c>
      <c r="E223" s="222" t="s">
        <v>805</v>
      </c>
      <c r="F223" s="223">
        <v>1.76</v>
      </c>
      <c r="G223" s="222"/>
      <c r="H223" s="323" t="s">
        <v>806</v>
      </c>
      <c r="I223" s="323"/>
      <c r="J223" s="223">
        <v>8.44</v>
      </c>
    </row>
    <row r="224" spans="1:10" ht="0.95" customHeight="1" thickTop="1">
      <c r="A224" s="224"/>
      <c r="B224" s="224"/>
      <c r="C224" s="224"/>
      <c r="D224" s="224" t="s">
        <v>263</v>
      </c>
      <c r="E224" s="224"/>
      <c r="F224" s="224"/>
      <c r="G224" s="224"/>
      <c r="H224" s="224"/>
      <c r="I224" s="224"/>
      <c r="J224" s="224"/>
    </row>
    <row r="225" spans="1:10" ht="18" customHeight="1">
      <c r="A225" s="27" t="s">
        <v>670</v>
      </c>
      <c r="B225" s="28" t="s">
        <v>27</v>
      </c>
      <c r="C225" s="27" t="s">
        <v>28</v>
      </c>
      <c r="D225" s="27" t="s">
        <v>808</v>
      </c>
      <c r="E225" s="320" t="s">
        <v>782</v>
      </c>
      <c r="F225" s="320"/>
      <c r="G225" s="29" t="s">
        <v>30</v>
      </c>
      <c r="H225" s="28" t="s">
        <v>31</v>
      </c>
      <c r="I225" s="28" t="s">
        <v>32</v>
      </c>
      <c r="J225" s="28" t="s">
        <v>2</v>
      </c>
    </row>
    <row r="226" spans="1:10" ht="24" customHeight="1">
      <c r="A226" s="162" t="s">
        <v>783</v>
      </c>
      <c r="B226" s="163" t="s">
        <v>671</v>
      </c>
      <c r="C226" s="162" t="s">
        <v>59</v>
      </c>
      <c r="D226" s="162" t="s">
        <v>672</v>
      </c>
      <c r="E226" s="321" t="s">
        <v>894</v>
      </c>
      <c r="F226" s="321"/>
      <c r="G226" s="164" t="s">
        <v>105</v>
      </c>
      <c r="H226" s="210">
        <v>1</v>
      </c>
      <c r="I226" s="211">
        <v>473.37</v>
      </c>
      <c r="J226" s="211">
        <v>473.37</v>
      </c>
    </row>
    <row r="227" spans="1:10" ht="24" customHeight="1">
      <c r="A227" s="212" t="s">
        <v>785</v>
      </c>
      <c r="B227" s="213" t="s">
        <v>790</v>
      </c>
      <c r="C227" s="212" t="s">
        <v>41</v>
      </c>
      <c r="D227" s="212" t="s">
        <v>791</v>
      </c>
      <c r="E227" s="322" t="s">
        <v>792</v>
      </c>
      <c r="F227" s="322"/>
      <c r="G227" s="214" t="s">
        <v>793</v>
      </c>
      <c r="H227" s="215">
        <v>0.3</v>
      </c>
      <c r="I227" s="216">
        <v>15.57</v>
      </c>
      <c r="J227" s="216">
        <v>4.67</v>
      </c>
    </row>
    <row r="228" spans="1:10" ht="24" customHeight="1">
      <c r="A228" s="212" t="s">
        <v>785</v>
      </c>
      <c r="B228" s="213" t="s">
        <v>809</v>
      </c>
      <c r="C228" s="212" t="s">
        <v>41</v>
      </c>
      <c r="D228" s="212" t="s">
        <v>810</v>
      </c>
      <c r="E228" s="322" t="s">
        <v>792</v>
      </c>
      <c r="F228" s="322"/>
      <c r="G228" s="214" t="s">
        <v>793</v>
      </c>
      <c r="H228" s="215">
        <v>0.5</v>
      </c>
      <c r="I228" s="216">
        <v>19.489999999999998</v>
      </c>
      <c r="J228" s="216">
        <v>9.74</v>
      </c>
    </row>
    <row r="229" spans="1:10" ht="24" customHeight="1">
      <c r="A229" s="217" t="s">
        <v>796</v>
      </c>
      <c r="B229" s="218" t="s">
        <v>895</v>
      </c>
      <c r="C229" s="217" t="s">
        <v>59</v>
      </c>
      <c r="D229" s="217" t="s">
        <v>896</v>
      </c>
      <c r="E229" s="324" t="s">
        <v>799</v>
      </c>
      <c r="F229" s="324"/>
      <c r="G229" s="219" t="s">
        <v>105</v>
      </c>
      <c r="H229" s="220">
        <v>2</v>
      </c>
      <c r="I229" s="221">
        <v>0.68</v>
      </c>
      <c r="J229" s="221">
        <v>1.36</v>
      </c>
    </row>
    <row r="230" spans="1:10" ht="24" customHeight="1">
      <c r="A230" s="217" t="s">
        <v>796</v>
      </c>
      <c r="B230" s="218" t="s">
        <v>971</v>
      </c>
      <c r="C230" s="217" t="s">
        <v>59</v>
      </c>
      <c r="D230" s="217" t="s">
        <v>972</v>
      </c>
      <c r="E230" s="324" t="s">
        <v>799</v>
      </c>
      <c r="F230" s="324"/>
      <c r="G230" s="219" t="s">
        <v>105</v>
      </c>
      <c r="H230" s="220">
        <v>1</v>
      </c>
      <c r="I230" s="221">
        <v>457.6</v>
      </c>
      <c r="J230" s="221">
        <v>457.6</v>
      </c>
    </row>
    <row r="231" spans="1:10" ht="14.25">
      <c r="A231" s="222"/>
      <c r="B231" s="222"/>
      <c r="C231" s="222"/>
      <c r="D231" s="222" t="s">
        <v>263</v>
      </c>
      <c r="E231" s="222" t="s">
        <v>802</v>
      </c>
      <c r="F231" s="223">
        <v>5.82</v>
      </c>
      <c r="G231" s="222" t="s">
        <v>803</v>
      </c>
      <c r="H231" s="223">
        <v>4.9000000000000004</v>
      </c>
      <c r="I231" s="222" t="s">
        <v>804</v>
      </c>
      <c r="J231" s="223">
        <v>10.72</v>
      </c>
    </row>
    <row r="232" spans="1:10" thickBot="1">
      <c r="A232" s="222"/>
      <c r="B232" s="222"/>
      <c r="C232" s="222"/>
      <c r="D232" s="222" t="s">
        <v>263</v>
      </c>
      <c r="E232" s="222" t="s">
        <v>805</v>
      </c>
      <c r="F232" s="223">
        <v>125.01</v>
      </c>
      <c r="G232" s="222"/>
      <c r="H232" s="323" t="s">
        <v>806</v>
      </c>
      <c r="I232" s="323"/>
      <c r="J232" s="223">
        <v>598.38</v>
      </c>
    </row>
    <row r="233" spans="1:10" ht="0.95" customHeight="1" thickTop="1">
      <c r="A233" s="224"/>
      <c r="B233" s="224"/>
      <c r="C233" s="224"/>
      <c r="D233" s="224" t="s">
        <v>263</v>
      </c>
      <c r="E233" s="224"/>
      <c r="F233" s="224"/>
      <c r="G233" s="224"/>
      <c r="H233" s="224"/>
      <c r="I233" s="224"/>
      <c r="J233" s="224"/>
    </row>
    <row r="234" spans="1:10" ht="18" customHeight="1">
      <c r="A234" s="27" t="s">
        <v>673</v>
      </c>
      <c r="B234" s="28" t="s">
        <v>27</v>
      </c>
      <c r="C234" s="27" t="s">
        <v>28</v>
      </c>
      <c r="D234" s="27" t="s">
        <v>808</v>
      </c>
      <c r="E234" s="320" t="s">
        <v>782</v>
      </c>
      <c r="F234" s="320"/>
      <c r="G234" s="29" t="s">
        <v>30</v>
      </c>
      <c r="H234" s="28" t="s">
        <v>31</v>
      </c>
      <c r="I234" s="28" t="s">
        <v>32</v>
      </c>
      <c r="J234" s="28" t="s">
        <v>2</v>
      </c>
    </row>
    <row r="235" spans="1:10" ht="24" customHeight="1">
      <c r="A235" s="162" t="s">
        <v>783</v>
      </c>
      <c r="B235" s="163" t="s">
        <v>674</v>
      </c>
      <c r="C235" s="162" t="s">
        <v>59</v>
      </c>
      <c r="D235" s="162" t="s">
        <v>675</v>
      </c>
      <c r="E235" s="321" t="s">
        <v>973</v>
      </c>
      <c r="F235" s="321"/>
      <c r="G235" s="164" t="s">
        <v>105</v>
      </c>
      <c r="H235" s="210">
        <v>1</v>
      </c>
      <c r="I235" s="211">
        <v>134.22</v>
      </c>
      <c r="J235" s="211">
        <v>134.22</v>
      </c>
    </row>
    <row r="236" spans="1:10" ht="24" customHeight="1">
      <c r="A236" s="212" t="s">
        <v>785</v>
      </c>
      <c r="B236" s="213" t="s">
        <v>790</v>
      </c>
      <c r="C236" s="212" t="s">
        <v>41</v>
      </c>
      <c r="D236" s="212" t="s">
        <v>791</v>
      </c>
      <c r="E236" s="322" t="s">
        <v>792</v>
      </c>
      <c r="F236" s="322"/>
      <c r="G236" s="214" t="s">
        <v>793</v>
      </c>
      <c r="H236" s="215">
        <v>1</v>
      </c>
      <c r="I236" s="216">
        <v>15.57</v>
      </c>
      <c r="J236" s="216">
        <v>15.57</v>
      </c>
    </row>
    <row r="237" spans="1:10" ht="24" customHeight="1">
      <c r="A237" s="212" t="s">
        <v>785</v>
      </c>
      <c r="B237" s="213" t="s">
        <v>821</v>
      </c>
      <c r="C237" s="212" t="s">
        <v>41</v>
      </c>
      <c r="D237" s="212" t="s">
        <v>822</v>
      </c>
      <c r="E237" s="322" t="s">
        <v>792</v>
      </c>
      <c r="F237" s="322"/>
      <c r="G237" s="214" t="s">
        <v>793</v>
      </c>
      <c r="H237" s="215">
        <v>2</v>
      </c>
      <c r="I237" s="216">
        <v>19.88</v>
      </c>
      <c r="J237" s="216">
        <v>39.76</v>
      </c>
    </row>
    <row r="238" spans="1:10" ht="24" customHeight="1">
      <c r="A238" s="217" t="s">
        <v>796</v>
      </c>
      <c r="B238" s="218" t="s">
        <v>974</v>
      </c>
      <c r="C238" s="217" t="s">
        <v>59</v>
      </c>
      <c r="D238" s="217" t="s">
        <v>975</v>
      </c>
      <c r="E238" s="324" t="s">
        <v>799</v>
      </c>
      <c r="F238" s="324"/>
      <c r="G238" s="219" t="s">
        <v>105</v>
      </c>
      <c r="H238" s="220">
        <v>1</v>
      </c>
      <c r="I238" s="221">
        <v>14.2</v>
      </c>
      <c r="J238" s="221">
        <v>14.2</v>
      </c>
    </row>
    <row r="239" spans="1:10" ht="24" customHeight="1">
      <c r="A239" s="217" t="s">
        <v>796</v>
      </c>
      <c r="B239" s="218" t="s">
        <v>976</v>
      </c>
      <c r="C239" s="217" t="s">
        <v>59</v>
      </c>
      <c r="D239" s="217" t="s">
        <v>977</v>
      </c>
      <c r="E239" s="324" t="s">
        <v>799</v>
      </c>
      <c r="F239" s="324"/>
      <c r="G239" s="219" t="s">
        <v>42</v>
      </c>
      <c r="H239" s="220">
        <v>0.25</v>
      </c>
      <c r="I239" s="221">
        <v>114.79</v>
      </c>
      <c r="J239" s="221">
        <v>28.69</v>
      </c>
    </row>
    <row r="240" spans="1:10" ht="24" customHeight="1">
      <c r="A240" s="217" t="s">
        <v>796</v>
      </c>
      <c r="B240" s="218" t="s">
        <v>978</v>
      </c>
      <c r="C240" s="217" t="s">
        <v>59</v>
      </c>
      <c r="D240" s="217" t="s">
        <v>979</v>
      </c>
      <c r="E240" s="324" t="s">
        <v>799</v>
      </c>
      <c r="F240" s="324"/>
      <c r="G240" s="219" t="s">
        <v>825</v>
      </c>
      <c r="H240" s="220">
        <v>2</v>
      </c>
      <c r="I240" s="221">
        <v>5.28</v>
      </c>
      <c r="J240" s="221">
        <v>10.56</v>
      </c>
    </row>
    <row r="241" spans="1:10" ht="24" customHeight="1">
      <c r="A241" s="217" t="s">
        <v>796</v>
      </c>
      <c r="B241" s="218" t="s">
        <v>980</v>
      </c>
      <c r="C241" s="217" t="s">
        <v>59</v>
      </c>
      <c r="D241" s="217" t="s">
        <v>981</v>
      </c>
      <c r="E241" s="324" t="s">
        <v>799</v>
      </c>
      <c r="F241" s="324"/>
      <c r="G241" s="219" t="s">
        <v>825</v>
      </c>
      <c r="H241" s="220">
        <v>2</v>
      </c>
      <c r="I241" s="221">
        <v>7.98</v>
      </c>
      <c r="J241" s="221">
        <v>15.96</v>
      </c>
    </row>
    <row r="242" spans="1:10" ht="24" customHeight="1">
      <c r="A242" s="217" t="s">
        <v>796</v>
      </c>
      <c r="B242" s="218" t="s">
        <v>982</v>
      </c>
      <c r="C242" s="217" t="s">
        <v>59</v>
      </c>
      <c r="D242" s="217" t="s">
        <v>983</v>
      </c>
      <c r="E242" s="324" t="s">
        <v>799</v>
      </c>
      <c r="F242" s="324"/>
      <c r="G242" s="219" t="s">
        <v>105</v>
      </c>
      <c r="H242" s="220">
        <v>2</v>
      </c>
      <c r="I242" s="221">
        <v>2.5</v>
      </c>
      <c r="J242" s="221">
        <v>5</v>
      </c>
    </row>
    <row r="243" spans="1:10" ht="24" customHeight="1">
      <c r="A243" s="217" t="s">
        <v>796</v>
      </c>
      <c r="B243" s="218" t="s">
        <v>829</v>
      </c>
      <c r="C243" s="217" t="s">
        <v>41</v>
      </c>
      <c r="D243" s="217" t="s">
        <v>830</v>
      </c>
      <c r="E243" s="324" t="s">
        <v>799</v>
      </c>
      <c r="F243" s="324"/>
      <c r="G243" s="219" t="s">
        <v>149</v>
      </c>
      <c r="H243" s="220">
        <v>0.15</v>
      </c>
      <c r="I243" s="221">
        <v>29.9</v>
      </c>
      <c r="J243" s="221">
        <v>4.4800000000000004</v>
      </c>
    </row>
    <row r="244" spans="1:10" ht="14.25">
      <c r="A244" s="222"/>
      <c r="B244" s="222"/>
      <c r="C244" s="222"/>
      <c r="D244" s="222" t="s">
        <v>263</v>
      </c>
      <c r="E244" s="222" t="s">
        <v>802</v>
      </c>
      <c r="F244" s="223">
        <v>21.79</v>
      </c>
      <c r="G244" s="222" t="s">
        <v>803</v>
      </c>
      <c r="H244" s="223">
        <v>18.38</v>
      </c>
      <c r="I244" s="222" t="s">
        <v>804</v>
      </c>
      <c r="J244" s="223">
        <v>40.17</v>
      </c>
    </row>
    <row r="245" spans="1:10" thickBot="1">
      <c r="A245" s="222"/>
      <c r="B245" s="222"/>
      <c r="C245" s="222"/>
      <c r="D245" s="222" t="s">
        <v>263</v>
      </c>
      <c r="E245" s="222" t="s">
        <v>805</v>
      </c>
      <c r="F245" s="223">
        <v>35.44</v>
      </c>
      <c r="G245" s="222"/>
      <c r="H245" s="323" t="s">
        <v>806</v>
      </c>
      <c r="I245" s="323"/>
      <c r="J245" s="223">
        <v>169.66</v>
      </c>
    </row>
    <row r="246" spans="1:10" ht="0.95" customHeight="1" thickTop="1">
      <c r="A246" s="224"/>
      <c r="B246" s="224"/>
      <c r="C246" s="224"/>
      <c r="D246" s="224" t="s">
        <v>263</v>
      </c>
      <c r="E246" s="224"/>
      <c r="F246" s="224"/>
      <c r="G246" s="224"/>
      <c r="H246" s="224"/>
      <c r="I246" s="224"/>
      <c r="J246" s="224"/>
    </row>
    <row r="247" spans="1:10" ht="18" customHeight="1">
      <c r="A247" s="27" t="s">
        <v>681</v>
      </c>
      <c r="B247" s="28" t="s">
        <v>27</v>
      </c>
      <c r="C247" s="27" t="s">
        <v>28</v>
      </c>
      <c r="D247" s="27" t="s">
        <v>808</v>
      </c>
      <c r="E247" s="320" t="s">
        <v>782</v>
      </c>
      <c r="F247" s="320"/>
      <c r="G247" s="29" t="s">
        <v>30</v>
      </c>
      <c r="H247" s="28" t="s">
        <v>31</v>
      </c>
      <c r="I247" s="28" t="s">
        <v>32</v>
      </c>
      <c r="J247" s="28" t="s">
        <v>2</v>
      </c>
    </row>
    <row r="248" spans="1:10" ht="24" customHeight="1">
      <c r="A248" s="162" t="s">
        <v>783</v>
      </c>
      <c r="B248" s="163" t="s">
        <v>682</v>
      </c>
      <c r="C248" s="162" t="s">
        <v>59</v>
      </c>
      <c r="D248" s="162" t="s">
        <v>683</v>
      </c>
      <c r="E248" s="321" t="s">
        <v>984</v>
      </c>
      <c r="F248" s="321"/>
      <c r="G248" s="164" t="s">
        <v>105</v>
      </c>
      <c r="H248" s="210">
        <v>1</v>
      </c>
      <c r="I248" s="211">
        <v>295.01</v>
      </c>
      <c r="J248" s="211">
        <v>295.01</v>
      </c>
    </row>
    <row r="249" spans="1:10" ht="24" customHeight="1">
      <c r="A249" s="212" t="s">
        <v>785</v>
      </c>
      <c r="B249" s="213" t="s">
        <v>790</v>
      </c>
      <c r="C249" s="212" t="s">
        <v>41</v>
      </c>
      <c r="D249" s="212" t="s">
        <v>791</v>
      </c>
      <c r="E249" s="322" t="s">
        <v>792</v>
      </c>
      <c r="F249" s="322"/>
      <c r="G249" s="214" t="s">
        <v>793</v>
      </c>
      <c r="H249" s="215">
        <v>0.3</v>
      </c>
      <c r="I249" s="216">
        <v>15.57</v>
      </c>
      <c r="J249" s="216">
        <v>4.67</v>
      </c>
    </row>
    <row r="250" spans="1:10" ht="24" customHeight="1">
      <c r="A250" s="212" t="s">
        <v>785</v>
      </c>
      <c r="B250" s="213" t="s">
        <v>809</v>
      </c>
      <c r="C250" s="212" t="s">
        <v>41</v>
      </c>
      <c r="D250" s="212" t="s">
        <v>810</v>
      </c>
      <c r="E250" s="322" t="s">
        <v>792</v>
      </c>
      <c r="F250" s="322"/>
      <c r="G250" s="214" t="s">
        <v>793</v>
      </c>
      <c r="H250" s="215">
        <v>0.3</v>
      </c>
      <c r="I250" s="216">
        <v>19.489999999999998</v>
      </c>
      <c r="J250" s="216">
        <v>5.84</v>
      </c>
    </row>
    <row r="251" spans="1:10" ht="36" customHeight="1">
      <c r="A251" s="217" t="s">
        <v>796</v>
      </c>
      <c r="B251" s="218" t="s">
        <v>985</v>
      </c>
      <c r="C251" s="217" t="s">
        <v>59</v>
      </c>
      <c r="D251" s="217" t="s">
        <v>986</v>
      </c>
      <c r="E251" s="324" t="s">
        <v>799</v>
      </c>
      <c r="F251" s="324"/>
      <c r="G251" s="219" t="s">
        <v>105</v>
      </c>
      <c r="H251" s="220">
        <v>1</v>
      </c>
      <c r="I251" s="221">
        <v>284.5</v>
      </c>
      <c r="J251" s="221">
        <v>284.5</v>
      </c>
    </row>
    <row r="252" spans="1:10" ht="14.25">
      <c r="A252" s="222"/>
      <c r="B252" s="222"/>
      <c r="C252" s="222"/>
      <c r="D252" s="222" t="s">
        <v>263</v>
      </c>
      <c r="E252" s="222" t="s">
        <v>802</v>
      </c>
      <c r="F252" s="223">
        <v>4.2</v>
      </c>
      <c r="G252" s="222" t="s">
        <v>803</v>
      </c>
      <c r="H252" s="223">
        <v>3.55</v>
      </c>
      <c r="I252" s="222" t="s">
        <v>804</v>
      </c>
      <c r="J252" s="223">
        <v>7.75</v>
      </c>
    </row>
    <row r="253" spans="1:10" thickBot="1">
      <c r="A253" s="222"/>
      <c r="B253" s="222"/>
      <c r="C253" s="222"/>
      <c r="D253" s="222" t="s">
        <v>263</v>
      </c>
      <c r="E253" s="222" t="s">
        <v>805</v>
      </c>
      <c r="F253" s="223">
        <v>77.91</v>
      </c>
      <c r="G253" s="222"/>
      <c r="H253" s="323" t="s">
        <v>806</v>
      </c>
      <c r="I253" s="323"/>
      <c r="J253" s="223">
        <v>372.92</v>
      </c>
    </row>
    <row r="254" spans="1:10" ht="0.95" customHeight="1" thickTop="1">
      <c r="A254" s="224"/>
      <c r="B254" s="224"/>
      <c r="C254" s="224"/>
      <c r="D254" s="224" t="s">
        <v>263</v>
      </c>
      <c r="E254" s="224"/>
      <c r="F254" s="224"/>
      <c r="G254" s="224"/>
      <c r="H254" s="224"/>
      <c r="I254" s="224"/>
      <c r="J254" s="224"/>
    </row>
    <row r="255" spans="1:10" ht="18" customHeight="1">
      <c r="A255" s="27" t="s">
        <v>699</v>
      </c>
      <c r="B255" s="28" t="s">
        <v>27</v>
      </c>
      <c r="C255" s="27" t="s">
        <v>28</v>
      </c>
      <c r="D255" s="27" t="s">
        <v>808</v>
      </c>
      <c r="E255" s="320" t="s">
        <v>782</v>
      </c>
      <c r="F255" s="320"/>
      <c r="G255" s="29" t="s">
        <v>30</v>
      </c>
      <c r="H255" s="28" t="s">
        <v>31</v>
      </c>
      <c r="I255" s="28" t="s">
        <v>32</v>
      </c>
      <c r="J255" s="28" t="s">
        <v>2</v>
      </c>
    </row>
    <row r="256" spans="1:10" ht="24" customHeight="1">
      <c r="A256" s="162" t="s">
        <v>783</v>
      </c>
      <c r="B256" s="163" t="s">
        <v>700</v>
      </c>
      <c r="C256" s="162" t="s">
        <v>61</v>
      </c>
      <c r="D256" s="162" t="s">
        <v>701</v>
      </c>
      <c r="E256" s="321" t="s">
        <v>987</v>
      </c>
      <c r="F256" s="321"/>
      <c r="G256" s="164" t="s">
        <v>46</v>
      </c>
      <c r="H256" s="210">
        <v>1</v>
      </c>
      <c r="I256" s="211">
        <v>11.29</v>
      </c>
      <c r="J256" s="211">
        <v>11.29</v>
      </c>
    </row>
    <row r="257" spans="1:10" ht="24" customHeight="1">
      <c r="A257" s="212" t="s">
        <v>785</v>
      </c>
      <c r="B257" s="213" t="s">
        <v>809</v>
      </c>
      <c r="C257" s="212" t="s">
        <v>41</v>
      </c>
      <c r="D257" s="212" t="s">
        <v>810</v>
      </c>
      <c r="E257" s="322" t="s">
        <v>792</v>
      </c>
      <c r="F257" s="322"/>
      <c r="G257" s="214" t="s">
        <v>793</v>
      </c>
      <c r="H257" s="215">
        <v>0.2</v>
      </c>
      <c r="I257" s="216">
        <v>19.489999999999998</v>
      </c>
      <c r="J257" s="216">
        <v>3.89</v>
      </c>
    </row>
    <row r="258" spans="1:10" ht="24" customHeight="1">
      <c r="A258" s="212" t="s">
        <v>785</v>
      </c>
      <c r="B258" s="213" t="s">
        <v>790</v>
      </c>
      <c r="C258" s="212" t="s">
        <v>41</v>
      </c>
      <c r="D258" s="212" t="s">
        <v>791</v>
      </c>
      <c r="E258" s="322" t="s">
        <v>792</v>
      </c>
      <c r="F258" s="322"/>
      <c r="G258" s="214" t="s">
        <v>793</v>
      </c>
      <c r="H258" s="215">
        <v>0.2</v>
      </c>
      <c r="I258" s="216">
        <v>15.57</v>
      </c>
      <c r="J258" s="216">
        <v>3.11</v>
      </c>
    </row>
    <row r="259" spans="1:10" ht="24" customHeight="1">
      <c r="A259" s="217" t="s">
        <v>796</v>
      </c>
      <c r="B259" s="218" t="s">
        <v>988</v>
      </c>
      <c r="C259" s="217" t="s">
        <v>61</v>
      </c>
      <c r="D259" s="217" t="s">
        <v>989</v>
      </c>
      <c r="E259" s="324" t="s">
        <v>799</v>
      </c>
      <c r="F259" s="324"/>
      <c r="G259" s="219" t="s">
        <v>46</v>
      </c>
      <c r="H259" s="220">
        <v>1</v>
      </c>
      <c r="I259" s="221">
        <v>4.29</v>
      </c>
      <c r="J259" s="221">
        <v>4.29</v>
      </c>
    </row>
    <row r="260" spans="1:10" ht="14.25">
      <c r="A260" s="222"/>
      <c r="B260" s="222"/>
      <c r="C260" s="222"/>
      <c r="D260" s="222" t="s">
        <v>263</v>
      </c>
      <c r="E260" s="222" t="s">
        <v>802</v>
      </c>
      <c r="F260" s="223">
        <v>2.8</v>
      </c>
      <c r="G260" s="222" t="s">
        <v>803</v>
      </c>
      <c r="H260" s="223">
        <v>2.36</v>
      </c>
      <c r="I260" s="222" t="s">
        <v>804</v>
      </c>
      <c r="J260" s="223">
        <v>5.16</v>
      </c>
    </row>
    <row r="261" spans="1:10" thickBot="1">
      <c r="A261" s="222"/>
      <c r="B261" s="222"/>
      <c r="C261" s="222"/>
      <c r="D261" s="222" t="s">
        <v>263</v>
      </c>
      <c r="E261" s="222" t="s">
        <v>805</v>
      </c>
      <c r="F261" s="223">
        <v>2.98</v>
      </c>
      <c r="G261" s="222"/>
      <c r="H261" s="323" t="s">
        <v>806</v>
      </c>
      <c r="I261" s="323"/>
      <c r="J261" s="223">
        <v>14.27</v>
      </c>
    </row>
    <row r="262" spans="1:10" ht="0.95" customHeight="1" thickTop="1">
      <c r="A262" s="224"/>
      <c r="B262" s="224"/>
      <c r="C262" s="224"/>
      <c r="D262" s="224" t="s">
        <v>263</v>
      </c>
      <c r="E262" s="224"/>
      <c r="F262" s="224"/>
      <c r="G262" s="224"/>
      <c r="H262" s="224"/>
      <c r="I262" s="224"/>
      <c r="J262" s="224"/>
    </row>
    <row r="263" spans="1:10" ht="18" customHeight="1">
      <c r="A263" s="27" t="s">
        <v>702</v>
      </c>
      <c r="B263" s="28" t="s">
        <v>27</v>
      </c>
      <c r="C263" s="27" t="s">
        <v>28</v>
      </c>
      <c r="D263" s="27" t="s">
        <v>808</v>
      </c>
      <c r="E263" s="320" t="s">
        <v>782</v>
      </c>
      <c r="F263" s="320"/>
      <c r="G263" s="29" t="s">
        <v>30</v>
      </c>
      <c r="H263" s="28" t="s">
        <v>31</v>
      </c>
      <c r="I263" s="28" t="s">
        <v>32</v>
      </c>
      <c r="J263" s="28" t="s">
        <v>2</v>
      </c>
    </row>
    <row r="264" spans="1:10" ht="24" customHeight="1">
      <c r="A264" s="162" t="s">
        <v>783</v>
      </c>
      <c r="B264" s="163" t="s">
        <v>703</v>
      </c>
      <c r="C264" s="162" t="s">
        <v>59</v>
      </c>
      <c r="D264" s="162" t="s">
        <v>704</v>
      </c>
      <c r="E264" s="321" t="s">
        <v>984</v>
      </c>
      <c r="F264" s="321"/>
      <c r="G264" s="164" t="s">
        <v>105</v>
      </c>
      <c r="H264" s="210">
        <v>1</v>
      </c>
      <c r="I264" s="211">
        <v>24.18</v>
      </c>
      <c r="J264" s="211">
        <v>24.18</v>
      </c>
    </row>
    <row r="265" spans="1:10" ht="24" customHeight="1">
      <c r="A265" s="212" t="s">
        <v>785</v>
      </c>
      <c r="B265" s="213" t="s">
        <v>809</v>
      </c>
      <c r="C265" s="212" t="s">
        <v>41</v>
      </c>
      <c r="D265" s="212" t="s">
        <v>810</v>
      </c>
      <c r="E265" s="322" t="s">
        <v>792</v>
      </c>
      <c r="F265" s="322"/>
      <c r="G265" s="214" t="s">
        <v>793</v>
      </c>
      <c r="H265" s="215">
        <v>0.08</v>
      </c>
      <c r="I265" s="216">
        <v>19.489999999999998</v>
      </c>
      <c r="J265" s="216">
        <v>1.55</v>
      </c>
    </row>
    <row r="266" spans="1:10" ht="24" customHeight="1">
      <c r="A266" s="217" t="s">
        <v>796</v>
      </c>
      <c r="B266" s="218" t="s">
        <v>990</v>
      </c>
      <c r="C266" s="217" t="s">
        <v>59</v>
      </c>
      <c r="D266" s="217" t="s">
        <v>704</v>
      </c>
      <c r="E266" s="324" t="s">
        <v>799</v>
      </c>
      <c r="F266" s="324"/>
      <c r="G266" s="219" t="s">
        <v>105</v>
      </c>
      <c r="H266" s="220">
        <v>1</v>
      </c>
      <c r="I266" s="221">
        <v>22.63</v>
      </c>
      <c r="J266" s="221">
        <v>22.63</v>
      </c>
    </row>
    <row r="267" spans="1:10" ht="14.25">
      <c r="A267" s="222"/>
      <c r="B267" s="222"/>
      <c r="C267" s="222"/>
      <c r="D267" s="222" t="s">
        <v>263</v>
      </c>
      <c r="E267" s="222" t="s">
        <v>802</v>
      </c>
      <c r="F267" s="223">
        <v>0.64</v>
      </c>
      <c r="G267" s="222" t="s">
        <v>803</v>
      </c>
      <c r="H267" s="223">
        <v>0.54</v>
      </c>
      <c r="I267" s="222" t="s">
        <v>804</v>
      </c>
      <c r="J267" s="223">
        <v>1.18</v>
      </c>
    </row>
    <row r="268" spans="1:10" thickBot="1">
      <c r="A268" s="222"/>
      <c r="B268" s="222"/>
      <c r="C268" s="222"/>
      <c r="D268" s="222" t="s">
        <v>263</v>
      </c>
      <c r="E268" s="222" t="s">
        <v>805</v>
      </c>
      <c r="F268" s="223">
        <v>2.58</v>
      </c>
      <c r="G268" s="222"/>
      <c r="H268" s="323" t="s">
        <v>806</v>
      </c>
      <c r="I268" s="323"/>
      <c r="J268" s="223">
        <v>26.76</v>
      </c>
    </row>
    <row r="269" spans="1:10" ht="0.95" customHeight="1" thickTop="1">
      <c r="A269" s="224"/>
      <c r="B269" s="224"/>
      <c r="C269" s="224"/>
      <c r="D269" s="224" t="s">
        <v>263</v>
      </c>
      <c r="E269" s="224"/>
      <c r="F269" s="224"/>
      <c r="G269" s="224"/>
      <c r="H269" s="224"/>
      <c r="I269" s="224"/>
      <c r="J269" s="224"/>
    </row>
    <row r="270" spans="1:10" ht="18" customHeight="1">
      <c r="A270" s="27" t="s">
        <v>87</v>
      </c>
      <c r="B270" s="28" t="s">
        <v>27</v>
      </c>
      <c r="C270" s="27" t="s">
        <v>28</v>
      </c>
      <c r="D270" s="27" t="s">
        <v>808</v>
      </c>
      <c r="E270" s="320" t="s">
        <v>782</v>
      </c>
      <c r="F270" s="320"/>
      <c r="G270" s="29" t="s">
        <v>30</v>
      </c>
      <c r="H270" s="28" t="s">
        <v>31</v>
      </c>
      <c r="I270" s="28" t="s">
        <v>32</v>
      </c>
      <c r="J270" s="28" t="s">
        <v>2</v>
      </c>
    </row>
    <row r="271" spans="1:10" ht="24" customHeight="1">
      <c r="A271" s="162" t="s">
        <v>783</v>
      </c>
      <c r="B271" s="163" t="s">
        <v>711</v>
      </c>
      <c r="C271" s="162" t="s">
        <v>59</v>
      </c>
      <c r="D271" s="162" t="s">
        <v>712</v>
      </c>
      <c r="E271" s="321" t="s">
        <v>973</v>
      </c>
      <c r="F271" s="321"/>
      <c r="G271" s="164" t="s">
        <v>713</v>
      </c>
      <c r="H271" s="210">
        <v>1</v>
      </c>
      <c r="I271" s="211">
        <v>971.21</v>
      </c>
      <c r="J271" s="211">
        <v>971.21</v>
      </c>
    </row>
    <row r="272" spans="1:10" ht="24" customHeight="1">
      <c r="A272" s="217" t="s">
        <v>796</v>
      </c>
      <c r="B272" s="218" t="s">
        <v>991</v>
      </c>
      <c r="C272" s="217" t="s">
        <v>59</v>
      </c>
      <c r="D272" s="217" t="s">
        <v>992</v>
      </c>
      <c r="E272" s="324" t="s">
        <v>799</v>
      </c>
      <c r="F272" s="324"/>
      <c r="G272" s="219" t="s">
        <v>713</v>
      </c>
      <c r="H272" s="220">
        <v>1</v>
      </c>
      <c r="I272" s="221">
        <v>971.21</v>
      </c>
      <c r="J272" s="221">
        <v>971.21</v>
      </c>
    </row>
    <row r="273" spans="1:10" ht="14.25">
      <c r="A273" s="222"/>
      <c r="B273" s="222"/>
      <c r="C273" s="222"/>
      <c r="D273" s="222" t="s">
        <v>263</v>
      </c>
      <c r="E273" s="222" t="s">
        <v>802</v>
      </c>
      <c r="F273" s="223">
        <v>0</v>
      </c>
      <c r="G273" s="222" t="s">
        <v>803</v>
      </c>
      <c r="H273" s="223">
        <v>0</v>
      </c>
      <c r="I273" s="222" t="s">
        <v>804</v>
      </c>
      <c r="J273" s="223">
        <v>0</v>
      </c>
    </row>
    <row r="274" spans="1:10" thickBot="1">
      <c r="A274" s="222"/>
      <c r="B274" s="222"/>
      <c r="C274" s="222"/>
      <c r="D274" s="222" t="s">
        <v>263</v>
      </c>
      <c r="E274" s="222" t="s">
        <v>805</v>
      </c>
      <c r="F274" s="223">
        <v>256.49</v>
      </c>
      <c r="G274" s="222"/>
      <c r="H274" s="323" t="s">
        <v>806</v>
      </c>
      <c r="I274" s="323"/>
      <c r="J274" s="223">
        <v>1227.7</v>
      </c>
    </row>
    <row r="275" spans="1:10" ht="0.95" customHeight="1" thickTop="1">
      <c r="A275" s="224"/>
      <c r="B275" s="224"/>
      <c r="C275" s="224"/>
      <c r="D275" s="224" t="s">
        <v>263</v>
      </c>
      <c r="E275" s="224"/>
      <c r="F275" s="224"/>
      <c r="G275" s="224"/>
      <c r="H275" s="224"/>
      <c r="I275" s="224"/>
      <c r="J275" s="224"/>
    </row>
    <row r="276" spans="1:10" ht="18" customHeight="1">
      <c r="A276" s="27" t="s">
        <v>90</v>
      </c>
      <c r="B276" s="28" t="s">
        <v>27</v>
      </c>
      <c r="C276" s="27" t="s">
        <v>28</v>
      </c>
      <c r="D276" s="27" t="s">
        <v>808</v>
      </c>
      <c r="E276" s="320" t="s">
        <v>782</v>
      </c>
      <c r="F276" s="320"/>
      <c r="G276" s="29" t="s">
        <v>30</v>
      </c>
      <c r="H276" s="28" t="s">
        <v>31</v>
      </c>
      <c r="I276" s="28" t="s">
        <v>32</v>
      </c>
      <c r="J276" s="28" t="s">
        <v>2</v>
      </c>
    </row>
    <row r="277" spans="1:10" ht="24" customHeight="1">
      <c r="A277" s="162" t="s">
        <v>783</v>
      </c>
      <c r="B277" s="163" t="s">
        <v>714</v>
      </c>
      <c r="C277" s="162" t="s">
        <v>59</v>
      </c>
      <c r="D277" s="162" t="s">
        <v>715</v>
      </c>
      <c r="E277" s="321" t="s">
        <v>973</v>
      </c>
      <c r="F277" s="321"/>
      <c r="G277" s="164" t="s">
        <v>105</v>
      </c>
      <c r="H277" s="210">
        <v>1</v>
      </c>
      <c r="I277" s="211">
        <v>238.6</v>
      </c>
      <c r="J277" s="211">
        <v>238.6</v>
      </c>
    </row>
    <row r="278" spans="1:10" ht="24" customHeight="1">
      <c r="A278" s="217" t="s">
        <v>796</v>
      </c>
      <c r="B278" s="218" t="s">
        <v>993</v>
      </c>
      <c r="C278" s="217" t="s">
        <v>59</v>
      </c>
      <c r="D278" s="217" t="s">
        <v>994</v>
      </c>
      <c r="E278" s="324" t="s">
        <v>799</v>
      </c>
      <c r="F278" s="324"/>
      <c r="G278" s="219" t="s">
        <v>105</v>
      </c>
      <c r="H278" s="220">
        <v>1</v>
      </c>
      <c r="I278" s="221">
        <v>238.6</v>
      </c>
      <c r="J278" s="221">
        <v>238.6</v>
      </c>
    </row>
    <row r="279" spans="1:10" ht="14.25">
      <c r="A279" s="222"/>
      <c r="B279" s="222"/>
      <c r="C279" s="222"/>
      <c r="D279" s="222" t="s">
        <v>263</v>
      </c>
      <c r="E279" s="222" t="s">
        <v>802</v>
      </c>
      <c r="F279" s="223">
        <v>0</v>
      </c>
      <c r="G279" s="222" t="s">
        <v>803</v>
      </c>
      <c r="H279" s="223">
        <v>0</v>
      </c>
      <c r="I279" s="222" t="s">
        <v>804</v>
      </c>
      <c r="J279" s="223">
        <v>0</v>
      </c>
    </row>
    <row r="280" spans="1:10" thickBot="1">
      <c r="A280" s="222"/>
      <c r="B280" s="222"/>
      <c r="C280" s="222"/>
      <c r="D280" s="222" t="s">
        <v>263</v>
      </c>
      <c r="E280" s="222" t="s">
        <v>805</v>
      </c>
      <c r="F280" s="223">
        <v>63.01</v>
      </c>
      <c r="G280" s="222"/>
      <c r="H280" s="323" t="s">
        <v>806</v>
      </c>
      <c r="I280" s="323"/>
      <c r="J280" s="223">
        <v>301.61</v>
      </c>
    </row>
    <row r="281" spans="1:10" ht="0.95" customHeight="1" thickTop="1">
      <c r="A281" s="224"/>
      <c r="B281" s="224"/>
      <c r="C281" s="224"/>
      <c r="D281" s="224" t="s">
        <v>263</v>
      </c>
      <c r="E281" s="224"/>
      <c r="F281" s="224"/>
      <c r="G281" s="224"/>
      <c r="H281" s="224"/>
      <c r="I281" s="224"/>
      <c r="J281" s="224"/>
    </row>
    <row r="282" spans="1:10" ht="18" customHeight="1">
      <c r="A282" s="27" t="s">
        <v>94</v>
      </c>
      <c r="B282" s="28" t="s">
        <v>27</v>
      </c>
      <c r="C282" s="27" t="s">
        <v>28</v>
      </c>
      <c r="D282" s="27" t="s">
        <v>808</v>
      </c>
      <c r="E282" s="320" t="s">
        <v>782</v>
      </c>
      <c r="F282" s="320"/>
      <c r="G282" s="29" t="s">
        <v>30</v>
      </c>
      <c r="H282" s="28" t="s">
        <v>31</v>
      </c>
      <c r="I282" s="28" t="s">
        <v>32</v>
      </c>
      <c r="J282" s="28" t="s">
        <v>2</v>
      </c>
    </row>
    <row r="283" spans="1:10" ht="36" customHeight="1">
      <c r="A283" s="162" t="s">
        <v>783</v>
      </c>
      <c r="B283" s="163" t="s">
        <v>719</v>
      </c>
      <c r="C283" s="162" t="s">
        <v>59</v>
      </c>
      <c r="D283" s="162" t="s">
        <v>720</v>
      </c>
      <c r="E283" s="321" t="s">
        <v>973</v>
      </c>
      <c r="F283" s="321"/>
      <c r="G283" s="164" t="s">
        <v>105</v>
      </c>
      <c r="H283" s="210">
        <v>1</v>
      </c>
      <c r="I283" s="211">
        <v>2504.2600000000002</v>
      </c>
      <c r="J283" s="211">
        <v>2504.2600000000002</v>
      </c>
    </row>
    <row r="284" spans="1:10" ht="24" customHeight="1">
      <c r="A284" s="212" t="s">
        <v>785</v>
      </c>
      <c r="B284" s="213" t="s">
        <v>995</v>
      </c>
      <c r="C284" s="212" t="s">
        <v>59</v>
      </c>
      <c r="D284" s="212" t="s">
        <v>996</v>
      </c>
      <c r="E284" s="322" t="s">
        <v>902</v>
      </c>
      <c r="F284" s="322"/>
      <c r="G284" s="214" t="s">
        <v>42</v>
      </c>
      <c r="H284" s="215">
        <v>3.7</v>
      </c>
      <c r="I284" s="216">
        <v>109.57</v>
      </c>
      <c r="J284" s="216">
        <v>405.4</v>
      </c>
    </row>
    <row r="285" spans="1:10" ht="24" customHeight="1">
      <c r="A285" s="212" t="s">
        <v>785</v>
      </c>
      <c r="B285" s="213" t="s">
        <v>997</v>
      </c>
      <c r="C285" s="212" t="s">
        <v>41</v>
      </c>
      <c r="D285" s="212" t="s">
        <v>998</v>
      </c>
      <c r="E285" s="322" t="s">
        <v>789</v>
      </c>
      <c r="F285" s="322"/>
      <c r="G285" s="214" t="s">
        <v>53</v>
      </c>
      <c r="H285" s="215">
        <v>1.51</v>
      </c>
      <c r="I285" s="216">
        <v>434.82</v>
      </c>
      <c r="J285" s="216">
        <v>656.57</v>
      </c>
    </row>
    <row r="286" spans="1:10" ht="24" customHeight="1">
      <c r="A286" s="212" t="s">
        <v>785</v>
      </c>
      <c r="B286" s="213" t="s">
        <v>821</v>
      </c>
      <c r="C286" s="212" t="s">
        <v>41</v>
      </c>
      <c r="D286" s="212" t="s">
        <v>822</v>
      </c>
      <c r="E286" s="322" t="s">
        <v>792</v>
      </c>
      <c r="F286" s="322"/>
      <c r="G286" s="214" t="s">
        <v>793</v>
      </c>
      <c r="H286" s="215">
        <v>1</v>
      </c>
      <c r="I286" s="216">
        <v>19.88</v>
      </c>
      <c r="J286" s="216">
        <v>19.88</v>
      </c>
    </row>
    <row r="287" spans="1:10" ht="24" customHeight="1">
      <c r="A287" s="212" t="s">
        <v>785</v>
      </c>
      <c r="B287" s="213" t="s">
        <v>362</v>
      </c>
      <c r="C287" s="212" t="s">
        <v>41</v>
      </c>
      <c r="D287" s="212" t="s">
        <v>363</v>
      </c>
      <c r="E287" s="322" t="s">
        <v>786</v>
      </c>
      <c r="F287" s="322"/>
      <c r="G287" s="214" t="s">
        <v>53</v>
      </c>
      <c r="H287" s="215">
        <v>0.7</v>
      </c>
      <c r="I287" s="216">
        <v>61.59</v>
      </c>
      <c r="J287" s="216">
        <v>43.11</v>
      </c>
    </row>
    <row r="288" spans="1:10" ht="24" customHeight="1">
      <c r="A288" s="217" t="s">
        <v>796</v>
      </c>
      <c r="B288" s="218" t="s">
        <v>999</v>
      </c>
      <c r="C288" s="217" t="s">
        <v>59</v>
      </c>
      <c r="D288" s="217" t="s">
        <v>1000</v>
      </c>
      <c r="E288" s="324" t="s">
        <v>875</v>
      </c>
      <c r="F288" s="324"/>
      <c r="G288" s="219" t="s">
        <v>891</v>
      </c>
      <c r="H288" s="220">
        <v>0.85</v>
      </c>
      <c r="I288" s="221">
        <v>3.9</v>
      </c>
      <c r="J288" s="221">
        <v>3.31</v>
      </c>
    </row>
    <row r="289" spans="1:10" ht="24" customHeight="1">
      <c r="A289" s="217" t="s">
        <v>796</v>
      </c>
      <c r="B289" s="218" t="s">
        <v>1001</v>
      </c>
      <c r="C289" s="217" t="s">
        <v>59</v>
      </c>
      <c r="D289" s="217" t="s">
        <v>1002</v>
      </c>
      <c r="E289" s="324" t="s">
        <v>799</v>
      </c>
      <c r="F289" s="324"/>
      <c r="G289" s="219" t="s">
        <v>105</v>
      </c>
      <c r="H289" s="220">
        <v>3</v>
      </c>
      <c r="I289" s="221">
        <v>45.58</v>
      </c>
      <c r="J289" s="221">
        <v>136.74</v>
      </c>
    </row>
    <row r="290" spans="1:10" ht="24" customHeight="1">
      <c r="A290" s="217" t="s">
        <v>796</v>
      </c>
      <c r="B290" s="218" t="s">
        <v>1003</v>
      </c>
      <c r="C290" s="217" t="s">
        <v>41</v>
      </c>
      <c r="D290" s="217" t="s">
        <v>1004</v>
      </c>
      <c r="E290" s="324" t="s">
        <v>799</v>
      </c>
      <c r="F290" s="324"/>
      <c r="G290" s="219" t="s">
        <v>149</v>
      </c>
      <c r="H290" s="220">
        <v>0.85</v>
      </c>
      <c r="I290" s="221">
        <v>28.71</v>
      </c>
      <c r="J290" s="221">
        <v>24.4</v>
      </c>
    </row>
    <row r="291" spans="1:10" ht="36" customHeight="1">
      <c r="A291" s="217" t="s">
        <v>796</v>
      </c>
      <c r="B291" s="218" t="s">
        <v>1005</v>
      </c>
      <c r="C291" s="217" t="s">
        <v>41</v>
      </c>
      <c r="D291" s="217" t="s">
        <v>1006</v>
      </c>
      <c r="E291" s="324" t="s">
        <v>799</v>
      </c>
      <c r="F291" s="324"/>
      <c r="G291" s="219" t="s">
        <v>11</v>
      </c>
      <c r="H291" s="220">
        <v>6.6</v>
      </c>
      <c r="I291" s="221">
        <v>50.99</v>
      </c>
      <c r="J291" s="221">
        <v>336.53</v>
      </c>
    </row>
    <row r="292" spans="1:10" ht="36" customHeight="1">
      <c r="A292" s="217" t="s">
        <v>796</v>
      </c>
      <c r="B292" s="218" t="s">
        <v>1007</v>
      </c>
      <c r="C292" s="217" t="s">
        <v>41</v>
      </c>
      <c r="D292" s="217" t="s">
        <v>1008</v>
      </c>
      <c r="E292" s="324" t="s">
        <v>799</v>
      </c>
      <c r="F292" s="324"/>
      <c r="G292" s="219" t="s">
        <v>11</v>
      </c>
      <c r="H292" s="220">
        <v>13.2</v>
      </c>
      <c r="I292" s="221">
        <v>66.540000000000006</v>
      </c>
      <c r="J292" s="221">
        <v>878.32</v>
      </c>
    </row>
    <row r="293" spans="1:10" ht="14.25">
      <c r="A293" s="222"/>
      <c r="B293" s="222"/>
      <c r="C293" s="222"/>
      <c r="D293" s="222" t="s">
        <v>263</v>
      </c>
      <c r="E293" s="222" t="s">
        <v>802</v>
      </c>
      <c r="F293" s="223">
        <v>216.29</v>
      </c>
      <c r="G293" s="222" t="s">
        <v>803</v>
      </c>
      <c r="H293" s="223">
        <v>182.39</v>
      </c>
      <c r="I293" s="222" t="s">
        <v>804</v>
      </c>
      <c r="J293" s="223">
        <v>398.68</v>
      </c>
    </row>
    <row r="294" spans="1:10" thickBot="1">
      <c r="A294" s="222"/>
      <c r="B294" s="222"/>
      <c r="C294" s="222"/>
      <c r="D294" s="222" t="s">
        <v>263</v>
      </c>
      <c r="E294" s="222" t="s">
        <v>805</v>
      </c>
      <c r="F294" s="223">
        <v>661.37</v>
      </c>
      <c r="G294" s="222"/>
      <c r="H294" s="323" t="s">
        <v>806</v>
      </c>
      <c r="I294" s="323"/>
      <c r="J294" s="223">
        <v>3165.63</v>
      </c>
    </row>
    <row r="295" spans="1:10" ht="0.95" customHeight="1" thickTop="1">
      <c r="A295" s="224"/>
      <c r="B295" s="224"/>
      <c r="C295" s="224"/>
      <c r="D295" s="224" t="s">
        <v>263</v>
      </c>
      <c r="E295" s="224"/>
      <c r="F295" s="224"/>
      <c r="G295" s="224"/>
      <c r="H295" s="224"/>
      <c r="I295" s="224"/>
      <c r="J295" s="224"/>
    </row>
    <row r="296" spans="1:10" ht="18" customHeight="1">
      <c r="A296" s="27" t="s">
        <v>725</v>
      </c>
      <c r="B296" s="28" t="s">
        <v>27</v>
      </c>
      <c r="C296" s="27" t="s">
        <v>28</v>
      </c>
      <c r="D296" s="27" t="s">
        <v>808</v>
      </c>
      <c r="E296" s="320" t="s">
        <v>782</v>
      </c>
      <c r="F296" s="320"/>
      <c r="G296" s="29" t="s">
        <v>30</v>
      </c>
      <c r="H296" s="28" t="s">
        <v>31</v>
      </c>
      <c r="I296" s="28" t="s">
        <v>32</v>
      </c>
      <c r="J296" s="28" t="s">
        <v>2</v>
      </c>
    </row>
    <row r="297" spans="1:10" ht="36" customHeight="1">
      <c r="A297" s="162" t="s">
        <v>783</v>
      </c>
      <c r="B297" s="163" t="s">
        <v>726</v>
      </c>
      <c r="C297" s="162" t="s">
        <v>59</v>
      </c>
      <c r="D297" s="162" t="s">
        <v>727</v>
      </c>
      <c r="E297" s="321" t="s">
        <v>973</v>
      </c>
      <c r="F297" s="321"/>
      <c r="G297" s="164" t="s">
        <v>728</v>
      </c>
      <c r="H297" s="210">
        <v>1</v>
      </c>
      <c r="I297" s="211">
        <v>1848.86</v>
      </c>
      <c r="J297" s="211">
        <v>1848.86</v>
      </c>
    </row>
    <row r="298" spans="1:10" ht="24" customHeight="1">
      <c r="A298" s="212" t="s">
        <v>785</v>
      </c>
      <c r="B298" s="213" t="s">
        <v>812</v>
      </c>
      <c r="C298" s="212" t="s">
        <v>41</v>
      </c>
      <c r="D298" s="212" t="s">
        <v>813</v>
      </c>
      <c r="E298" s="322" t="s">
        <v>792</v>
      </c>
      <c r="F298" s="322"/>
      <c r="G298" s="214" t="s">
        <v>793</v>
      </c>
      <c r="H298" s="215">
        <v>1</v>
      </c>
      <c r="I298" s="216">
        <v>19.32</v>
      </c>
      <c r="J298" s="216">
        <v>19.32</v>
      </c>
    </row>
    <row r="299" spans="1:10" ht="24" customHeight="1">
      <c r="A299" s="212" t="s">
        <v>785</v>
      </c>
      <c r="B299" s="213" t="s">
        <v>362</v>
      </c>
      <c r="C299" s="212" t="s">
        <v>41</v>
      </c>
      <c r="D299" s="212" t="s">
        <v>363</v>
      </c>
      <c r="E299" s="322" t="s">
        <v>786</v>
      </c>
      <c r="F299" s="322"/>
      <c r="G299" s="214" t="s">
        <v>53</v>
      </c>
      <c r="H299" s="215">
        <v>0.18</v>
      </c>
      <c r="I299" s="216">
        <v>61.59</v>
      </c>
      <c r="J299" s="216">
        <v>11.08</v>
      </c>
    </row>
    <row r="300" spans="1:10" ht="24" customHeight="1">
      <c r="A300" s="212" t="s">
        <v>785</v>
      </c>
      <c r="B300" s="213" t="s">
        <v>1009</v>
      </c>
      <c r="C300" s="212" t="s">
        <v>59</v>
      </c>
      <c r="D300" s="212" t="s">
        <v>1010</v>
      </c>
      <c r="E300" s="322" t="s">
        <v>888</v>
      </c>
      <c r="F300" s="322"/>
      <c r="G300" s="214" t="s">
        <v>53</v>
      </c>
      <c r="H300" s="215">
        <v>0.18</v>
      </c>
      <c r="I300" s="216">
        <v>380.35</v>
      </c>
      <c r="J300" s="216">
        <v>68.459999999999994</v>
      </c>
    </row>
    <row r="301" spans="1:10" ht="24" customHeight="1">
      <c r="A301" s="217" t="s">
        <v>796</v>
      </c>
      <c r="B301" s="218" t="s">
        <v>1011</v>
      </c>
      <c r="C301" s="217" t="s">
        <v>59</v>
      </c>
      <c r="D301" s="217" t="s">
        <v>1012</v>
      </c>
      <c r="E301" s="324" t="s">
        <v>799</v>
      </c>
      <c r="F301" s="324"/>
      <c r="G301" s="219" t="s">
        <v>105</v>
      </c>
      <c r="H301" s="220">
        <v>1</v>
      </c>
      <c r="I301" s="221">
        <v>1750</v>
      </c>
      <c r="J301" s="221">
        <v>1750</v>
      </c>
    </row>
    <row r="302" spans="1:10" ht="14.25">
      <c r="A302" s="222"/>
      <c r="B302" s="222"/>
      <c r="C302" s="222"/>
      <c r="D302" s="222" t="s">
        <v>263</v>
      </c>
      <c r="E302" s="222" t="s">
        <v>802</v>
      </c>
      <c r="F302" s="223">
        <v>18.68</v>
      </c>
      <c r="G302" s="222" t="s">
        <v>803</v>
      </c>
      <c r="H302" s="223">
        <v>15.75</v>
      </c>
      <c r="I302" s="222" t="s">
        <v>804</v>
      </c>
      <c r="J302" s="223">
        <v>34.43</v>
      </c>
    </row>
    <row r="303" spans="1:10" thickBot="1">
      <c r="A303" s="222"/>
      <c r="B303" s="222"/>
      <c r="C303" s="222"/>
      <c r="D303" s="222" t="s">
        <v>263</v>
      </c>
      <c r="E303" s="222" t="s">
        <v>805</v>
      </c>
      <c r="F303" s="223">
        <v>488.28</v>
      </c>
      <c r="G303" s="222"/>
      <c r="H303" s="323" t="s">
        <v>806</v>
      </c>
      <c r="I303" s="323"/>
      <c r="J303" s="223">
        <v>2337.14</v>
      </c>
    </row>
    <row r="304" spans="1:10" ht="0.95" customHeight="1" thickTop="1">
      <c r="A304" s="224"/>
      <c r="B304" s="224"/>
      <c r="C304" s="224"/>
      <c r="D304" s="224" t="s">
        <v>263</v>
      </c>
      <c r="E304" s="224"/>
      <c r="F304" s="224"/>
      <c r="G304" s="224"/>
      <c r="H304" s="224"/>
      <c r="I304" s="224"/>
      <c r="J304" s="224"/>
    </row>
    <row r="305" spans="1:10" ht="18" customHeight="1">
      <c r="A305" s="27" t="s">
        <v>729</v>
      </c>
      <c r="B305" s="28" t="s">
        <v>27</v>
      </c>
      <c r="C305" s="27" t="s">
        <v>28</v>
      </c>
      <c r="D305" s="27" t="s">
        <v>808</v>
      </c>
      <c r="E305" s="320" t="s">
        <v>782</v>
      </c>
      <c r="F305" s="320"/>
      <c r="G305" s="29" t="s">
        <v>30</v>
      </c>
      <c r="H305" s="28" t="s">
        <v>31</v>
      </c>
      <c r="I305" s="28" t="s">
        <v>32</v>
      </c>
      <c r="J305" s="28" t="s">
        <v>2</v>
      </c>
    </row>
    <row r="306" spans="1:10" ht="36" customHeight="1">
      <c r="A306" s="162" t="s">
        <v>783</v>
      </c>
      <c r="B306" s="163" t="s">
        <v>730</v>
      </c>
      <c r="C306" s="162" t="s">
        <v>59</v>
      </c>
      <c r="D306" s="162" t="s">
        <v>731</v>
      </c>
      <c r="E306" s="321" t="s">
        <v>973</v>
      </c>
      <c r="F306" s="321"/>
      <c r="G306" s="164" t="s">
        <v>728</v>
      </c>
      <c r="H306" s="210">
        <v>1</v>
      </c>
      <c r="I306" s="211">
        <v>1048.8599999999999</v>
      </c>
      <c r="J306" s="211">
        <v>1048.8599999999999</v>
      </c>
    </row>
    <row r="307" spans="1:10" ht="24" customHeight="1">
      <c r="A307" s="212" t="s">
        <v>785</v>
      </c>
      <c r="B307" s="213" t="s">
        <v>1009</v>
      </c>
      <c r="C307" s="212" t="s">
        <v>59</v>
      </c>
      <c r="D307" s="212" t="s">
        <v>1010</v>
      </c>
      <c r="E307" s="322" t="s">
        <v>888</v>
      </c>
      <c r="F307" s="322"/>
      <c r="G307" s="214" t="s">
        <v>53</v>
      </c>
      <c r="H307" s="215">
        <v>0.18</v>
      </c>
      <c r="I307" s="216">
        <v>380.35</v>
      </c>
      <c r="J307" s="216">
        <v>68.459999999999994</v>
      </c>
    </row>
    <row r="308" spans="1:10" ht="24" customHeight="1">
      <c r="A308" s="212" t="s">
        <v>785</v>
      </c>
      <c r="B308" s="213" t="s">
        <v>812</v>
      </c>
      <c r="C308" s="212" t="s">
        <v>41</v>
      </c>
      <c r="D308" s="212" t="s">
        <v>813</v>
      </c>
      <c r="E308" s="322" t="s">
        <v>792</v>
      </c>
      <c r="F308" s="322"/>
      <c r="G308" s="214" t="s">
        <v>793</v>
      </c>
      <c r="H308" s="215">
        <v>1</v>
      </c>
      <c r="I308" s="216">
        <v>19.32</v>
      </c>
      <c r="J308" s="216">
        <v>19.32</v>
      </c>
    </row>
    <row r="309" spans="1:10" ht="24" customHeight="1">
      <c r="A309" s="212" t="s">
        <v>785</v>
      </c>
      <c r="B309" s="213" t="s">
        <v>362</v>
      </c>
      <c r="C309" s="212" t="s">
        <v>41</v>
      </c>
      <c r="D309" s="212" t="s">
        <v>363</v>
      </c>
      <c r="E309" s="322" t="s">
        <v>786</v>
      </c>
      <c r="F309" s="322"/>
      <c r="G309" s="214" t="s">
        <v>53</v>
      </c>
      <c r="H309" s="215">
        <v>0.18</v>
      </c>
      <c r="I309" s="216">
        <v>61.59</v>
      </c>
      <c r="J309" s="216">
        <v>11.08</v>
      </c>
    </row>
    <row r="310" spans="1:10" ht="36" customHeight="1">
      <c r="A310" s="217" t="s">
        <v>796</v>
      </c>
      <c r="B310" s="218" t="s">
        <v>1013</v>
      </c>
      <c r="C310" s="217" t="s">
        <v>59</v>
      </c>
      <c r="D310" s="217" t="s">
        <v>1014</v>
      </c>
      <c r="E310" s="324" t="s">
        <v>799</v>
      </c>
      <c r="F310" s="324"/>
      <c r="G310" s="219" t="s">
        <v>105</v>
      </c>
      <c r="H310" s="220">
        <v>1</v>
      </c>
      <c r="I310" s="221">
        <v>950</v>
      </c>
      <c r="J310" s="221">
        <v>950</v>
      </c>
    </row>
    <row r="311" spans="1:10" ht="14.25">
      <c r="A311" s="222"/>
      <c r="B311" s="222"/>
      <c r="C311" s="222"/>
      <c r="D311" s="222" t="s">
        <v>263</v>
      </c>
      <c r="E311" s="222" t="s">
        <v>802</v>
      </c>
      <c r="F311" s="223">
        <v>18.68</v>
      </c>
      <c r="G311" s="222" t="s">
        <v>803</v>
      </c>
      <c r="H311" s="223">
        <v>15.75</v>
      </c>
      <c r="I311" s="222" t="s">
        <v>804</v>
      </c>
      <c r="J311" s="223">
        <v>34.43</v>
      </c>
    </row>
    <row r="312" spans="1:10" thickBot="1">
      <c r="A312" s="222"/>
      <c r="B312" s="222"/>
      <c r="C312" s="222"/>
      <c r="D312" s="222" t="s">
        <v>263</v>
      </c>
      <c r="E312" s="222" t="s">
        <v>805</v>
      </c>
      <c r="F312" s="223">
        <v>277</v>
      </c>
      <c r="G312" s="222"/>
      <c r="H312" s="323" t="s">
        <v>806</v>
      </c>
      <c r="I312" s="323"/>
      <c r="J312" s="223">
        <v>1325.86</v>
      </c>
    </row>
    <row r="313" spans="1:10" ht="0.95" customHeight="1" thickTop="1">
      <c r="A313" s="224"/>
      <c r="B313" s="224"/>
      <c r="C313" s="224"/>
      <c r="D313" s="224" t="s">
        <v>263</v>
      </c>
      <c r="E313" s="224"/>
      <c r="F313" s="224"/>
      <c r="G313" s="224"/>
      <c r="H313" s="224"/>
      <c r="I313" s="224"/>
      <c r="J313" s="224"/>
    </row>
    <row r="314" spans="1:10" ht="18" customHeight="1">
      <c r="A314" s="27" t="s">
        <v>732</v>
      </c>
      <c r="B314" s="28" t="s">
        <v>27</v>
      </c>
      <c r="C314" s="27" t="s">
        <v>28</v>
      </c>
      <c r="D314" s="27" t="s">
        <v>808</v>
      </c>
      <c r="E314" s="320" t="s">
        <v>782</v>
      </c>
      <c r="F314" s="320"/>
      <c r="G314" s="29" t="s">
        <v>30</v>
      </c>
      <c r="H314" s="28" t="s">
        <v>31</v>
      </c>
      <c r="I314" s="28" t="s">
        <v>32</v>
      </c>
      <c r="J314" s="28" t="s">
        <v>2</v>
      </c>
    </row>
    <row r="315" spans="1:10" ht="24" customHeight="1">
      <c r="A315" s="162" t="s">
        <v>783</v>
      </c>
      <c r="B315" s="163" t="s">
        <v>733</v>
      </c>
      <c r="C315" s="162" t="s">
        <v>59</v>
      </c>
      <c r="D315" s="162" t="s">
        <v>734</v>
      </c>
      <c r="E315" s="321" t="s">
        <v>973</v>
      </c>
      <c r="F315" s="321"/>
      <c r="G315" s="164" t="s">
        <v>105</v>
      </c>
      <c r="H315" s="210">
        <v>1</v>
      </c>
      <c r="I315" s="211">
        <v>2642.95</v>
      </c>
      <c r="J315" s="211">
        <v>2642.95</v>
      </c>
    </row>
    <row r="316" spans="1:10" ht="24" customHeight="1">
      <c r="A316" s="212" t="s">
        <v>785</v>
      </c>
      <c r="B316" s="213" t="s">
        <v>883</v>
      </c>
      <c r="C316" s="212" t="s">
        <v>59</v>
      </c>
      <c r="D316" s="212" t="s">
        <v>884</v>
      </c>
      <c r="E316" s="322" t="s">
        <v>885</v>
      </c>
      <c r="F316" s="322"/>
      <c r="G316" s="214" t="s">
        <v>53</v>
      </c>
      <c r="H316" s="215">
        <v>6.4000000000000001E-2</v>
      </c>
      <c r="I316" s="216">
        <v>422.85</v>
      </c>
      <c r="J316" s="216">
        <v>27.06</v>
      </c>
    </row>
    <row r="317" spans="1:10" ht="24" customHeight="1">
      <c r="A317" s="212" t="s">
        <v>785</v>
      </c>
      <c r="B317" s="213" t="s">
        <v>790</v>
      </c>
      <c r="C317" s="212" t="s">
        <v>41</v>
      </c>
      <c r="D317" s="212" t="s">
        <v>791</v>
      </c>
      <c r="E317" s="322" t="s">
        <v>792</v>
      </c>
      <c r="F317" s="322"/>
      <c r="G317" s="214" t="s">
        <v>793</v>
      </c>
      <c r="H317" s="215">
        <v>1</v>
      </c>
      <c r="I317" s="216">
        <v>15.57</v>
      </c>
      <c r="J317" s="216">
        <v>15.57</v>
      </c>
    </row>
    <row r="318" spans="1:10" ht="24" customHeight="1">
      <c r="A318" s="212" t="s">
        <v>785</v>
      </c>
      <c r="B318" s="213" t="s">
        <v>812</v>
      </c>
      <c r="C318" s="212" t="s">
        <v>41</v>
      </c>
      <c r="D318" s="212" t="s">
        <v>813</v>
      </c>
      <c r="E318" s="322" t="s">
        <v>792</v>
      </c>
      <c r="F318" s="322"/>
      <c r="G318" s="214" t="s">
        <v>793</v>
      </c>
      <c r="H318" s="215">
        <v>1</v>
      </c>
      <c r="I318" s="216">
        <v>19.32</v>
      </c>
      <c r="J318" s="216">
        <v>19.32</v>
      </c>
    </row>
    <row r="319" spans="1:10" ht="24" customHeight="1">
      <c r="A319" s="217" t="s">
        <v>796</v>
      </c>
      <c r="B319" s="218" t="s">
        <v>1015</v>
      </c>
      <c r="C319" s="217" t="s">
        <v>59</v>
      </c>
      <c r="D319" s="217" t="s">
        <v>1016</v>
      </c>
      <c r="E319" s="324" t="s">
        <v>799</v>
      </c>
      <c r="F319" s="324"/>
      <c r="G319" s="219" t="s">
        <v>105</v>
      </c>
      <c r="H319" s="220">
        <v>1</v>
      </c>
      <c r="I319" s="221">
        <v>2581</v>
      </c>
      <c r="J319" s="221">
        <v>2581</v>
      </c>
    </row>
    <row r="320" spans="1:10" ht="14.25">
      <c r="A320" s="222"/>
      <c r="B320" s="222"/>
      <c r="C320" s="222"/>
      <c r="D320" s="222" t="s">
        <v>263</v>
      </c>
      <c r="E320" s="222" t="s">
        <v>802</v>
      </c>
      <c r="F320" s="223">
        <v>17.309999999999999</v>
      </c>
      <c r="G320" s="222" t="s">
        <v>803</v>
      </c>
      <c r="H320" s="223">
        <v>14.6</v>
      </c>
      <c r="I320" s="222" t="s">
        <v>804</v>
      </c>
      <c r="J320" s="223">
        <v>31.91</v>
      </c>
    </row>
    <row r="321" spans="1:10" thickBot="1">
      <c r="A321" s="222"/>
      <c r="B321" s="222"/>
      <c r="C321" s="222"/>
      <c r="D321" s="222" t="s">
        <v>263</v>
      </c>
      <c r="E321" s="222" t="s">
        <v>805</v>
      </c>
      <c r="F321" s="223">
        <v>698</v>
      </c>
      <c r="G321" s="222"/>
      <c r="H321" s="323" t="s">
        <v>806</v>
      </c>
      <c r="I321" s="323"/>
      <c r="J321" s="223">
        <v>3340.95</v>
      </c>
    </row>
    <row r="322" spans="1:10" ht="0.95" customHeight="1" thickTop="1">
      <c r="A322" s="224"/>
      <c r="B322" s="224"/>
      <c r="C322" s="224"/>
      <c r="D322" s="224" t="s">
        <v>263</v>
      </c>
      <c r="E322" s="224"/>
      <c r="F322" s="224"/>
      <c r="G322" s="224"/>
      <c r="H322" s="224"/>
      <c r="I322" s="224"/>
      <c r="J322" s="224"/>
    </row>
    <row r="323" spans="1:10" ht="18" customHeight="1">
      <c r="A323" s="27" t="s">
        <v>735</v>
      </c>
      <c r="B323" s="28" t="s">
        <v>27</v>
      </c>
      <c r="C323" s="27" t="s">
        <v>28</v>
      </c>
      <c r="D323" s="27" t="s">
        <v>808</v>
      </c>
      <c r="E323" s="320" t="s">
        <v>782</v>
      </c>
      <c r="F323" s="320"/>
      <c r="G323" s="29" t="s">
        <v>30</v>
      </c>
      <c r="H323" s="28" t="s">
        <v>31</v>
      </c>
      <c r="I323" s="28" t="s">
        <v>32</v>
      </c>
      <c r="J323" s="28" t="s">
        <v>2</v>
      </c>
    </row>
    <row r="324" spans="1:10" ht="36" customHeight="1">
      <c r="A324" s="162" t="s">
        <v>783</v>
      </c>
      <c r="B324" s="163" t="s">
        <v>736</v>
      </c>
      <c r="C324" s="162" t="s">
        <v>59</v>
      </c>
      <c r="D324" s="162" t="s">
        <v>737</v>
      </c>
      <c r="E324" s="321" t="s">
        <v>973</v>
      </c>
      <c r="F324" s="321"/>
      <c r="G324" s="164" t="s">
        <v>728</v>
      </c>
      <c r="H324" s="210">
        <v>1</v>
      </c>
      <c r="I324" s="211">
        <v>2045.11</v>
      </c>
      <c r="J324" s="211">
        <v>2045.11</v>
      </c>
    </row>
    <row r="325" spans="1:10" ht="24" customHeight="1">
      <c r="A325" s="212" t="s">
        <v>785</v>
      </c>
      <c r="B325" s="213" t="s">
        <v>1009</v>
      </c>
      <c r="C325" s="212" t="s">
        <v>59</v>
      </c>
      <c r="D325" s="212" t="s">
        <v>1010</v>
      </c>
      <c r="E325" s="322" t="s">
        <v>888</v>
      </c>
      <c r="F325" s="322"/>
      <c r="G325" s="214" t="s">
        <v>53</v>
      </c>
      <c r="H325" s="215">
        <v>0.18</v>
      </c>
      <c r="I325" s="216">
        <v>380.35</v>
      </c>
      <c r="J325" s="216">
        <v>68.459999999999994</v>
      </c>
    </row>
    <row r="326" spans="1:10" ht="24" customHeight="1">
      <c r="A326" s="212" t="s">
        <v>785</v>
      </c>
      <c r="B326" s="213" t="s">
        <v>790</v>
      </c>
      <c r="C326" s="212" t="s">
        <v>41</v>
      </c>
      <c r="D326" s="212" t="s">
        <v>791</v>
      </c>
      <c r="E326" s="322" t="s">
        <v>792</v>
      </c>
      <c r="F326" s="322"/>
      <c r="G326" s="214" t="s">
        <v>793</v>
      </c>
      <c r="H326" s="215">
        <v>1</v>
      </c>
      <c r="I326" s="216">
        <v>15.57</v>
      </c>
      <c r="J326" s="216">
        <v>15.57</v>
      </c>
    </row>
    <row r="327" spans="1:10" ht="24" customHeight="1">
      <c r="A327" s="212" t="s">
        <v>785</v>
      </c>
      <c r="B327" s="213" t="s">
        <v>362</v>
      </c>
      <c r="C327" s="212" t="s">
        <v>41</v>
      </c>
      <c r="D327" s="212" t="s">
        <v>363</v>
      </c>
      <c r="E327" s="322" t="s">
        <v>786</v>
      </c>
      <c r="F327" s="322"/>
      <c r="G327" s="214" t="s">
        <v>53</v>
      </c>
      <c r="H327" s="215">
        <v>0.18</v>
      </c>
      <c r="I327" s="216">
        <v>61.59</v>
      </c>
      <c r="J327" s="216">
        <v>11.08</v>
      </c>
    </row>
    <row r="328" spans="1:10" ht="24" customHeight="1">
      <c r="A328" s="217" t="s">
        <v>796</v>
      </c>
      <c r="B328" s="218" t="s">
        <v>1017</v>
      </c>
      <c r="C328" s="217" t="s">
        <v>59</v>
      </c>
      <c r="D328" s="217" t="s">
        <v>1018</v>
      </c>
      <c r="E328" s="324" t="s">
        <v>799</v>
      </c>
      <c r="F328" s="324"/>
      <c r="G328" s="219" t="s">
        <v>105</v>
      </c>
      <c r="H328" s="220">
        <v>1</v>
      </c>
      <c r="I328" s="221">
        <v>1950</v>
      </c>
      <c r="J328" s="221">
        <v>1950</v>
      </c>
    </row>
    <row r="329" spans="1:10" ht="14.25">
      <c r="A329" s="222"/>
      <c r="B329" s="222"/>
      <c r="C329" s="222"/>
      <c r="D329" s="222" t="s">
        <v>263</v>
      </c>
      <c r="E329" s="222" t="s">
        <v>802</v>
      </c>
      <c r="F329" s="223">
        <v>16.7</v>
      </c>
      <c r="G329" s="222" t="s">
        <v>803</v>
      </c>
      <c r="H329" s="223">
        <v>14.09</v>
      </c>
      <c r="I329" s="222" t="s">
        <v>804</v>
      </c>
      <c r="J329" s="223">
        <v>30.79</v>
      </c>
    </row>
    <row r="330" spans="1:10" thickBot="1">
      <c r="A330" s="222"/>
      <c r="B330" s="222"/>
      <c r="C330" s="222"/>
      <c r="D330" s="222" t="s">
        <v>263</v>
      </c>
      <c r="E330" s="222" t="s">
        <v>805</v>
      </c>
      <c r="F330" s="223">
        <v>540.11</v>
      </c>
      <c r="G330" s="222"/>
      <c r="H330" s="323" t="s">
        <v>806</v>
      </c>
      <c r="I330" s="323"/>
      <c r="J330" s="223">
        <v>2585.2199999999998</v>
      </c>
    </row>
    <row r="331" spans="1:10" ht="0.95" customHeight="1" thickTop="1">
      <c r="A331" s="224"/>
      <c r="B331" s="224"/>
      <c r="C331" s="224"/>
      <c r="D331" s="224" t="s">
        <v>263</v>
      </c>
      <c r="E331" s="224"/>
      <c r="F331" s="224"/>
      <c r="G331" s="224"/>
      <c r="H331" s="224"/>
      <c r="I331" s="224"/>
      <c r="J331" s="224"/>
    </row>
    <row r="332" spans="1:10" ht="18" customHeight="1">
      <c r="A332" s="27" t="s">
        <v>738</v>
      </c>
      <c r="B332" s="28" t="s">
        <v>27</v>
      </c>
      <c r="C332" s="27" t="s">
        <v>28</v>
      </c>
      <c r="D332" s="27" t="s">
        <v>808</v>
      </c>
      <c r="E332" s="320" t="s">
        <v>782</v>
      </c>
      <c r="F332" s="320"/>
      <c r="G332" s="29" t="s">
        <v>30</v>
      </c>
      <c r="H332" s="28" t="s">
        <v>31</v>
      </c>
      <c r="I332" s="28" t="s">
        <v>32</v>
      </c>
      <c r="J332" s="28" t="s">
        <v>2</v>
      </c>
    </row>
    <row r="333" spans="1:10" ht="24" customHeight="1">
      <c r="A333" s="162" t="s">
        <v>783</v>
      </c>
      <c r="B333" s="163" t="s">
        <v>739</v>
      </c>
      <c r="C333" s="162" t="s">
        <v>59</v>
      </c>
      <c r="D333" s="162" t="s">
        <v>740</v>
      </c>
      <c r="E333" s="321" t="s">
        <v>1019</v>
      </c>
      <c r="F333" s="321"/>
      <c r="G333" s="164" t="s">
        <v>105</v>
      </c>
      <c r="H333" s="210">
        <v>1</v>
      </c>
      <c r="I333" s="211">
        <v>783.36</v>
      </c>
      <c r="J333" s="211">
        <v>783.36</v>
      </c>
    </row>
    <row r="334" spans="1:10" ht="24" customHeight="1">
      <c r="A334" s="217" t="s">
        <v>796</v>
      </c>
      <c r="B334" s="218" t="s">
        <v>1020</v>
      </c>
      <c r="C334" s="217" t="s">
        <v>59</v>
      </c>
      <c r="D334" s="217" t="s">
        <v>1021</v>
      </c>
      <c r="E334" s="324" t="s">
        <v>799</v>
      </c>
      <c r="F334" s="324"/>
      <c r="G334" s="219" t="s">
        <v>105</v>
      </c>
      <c r="H334" s="220">
        <v>1</v>
      </c>
      <c r="I334" s="221">
        <v>783.36</v>
      </c>
      <c r="J334" s="221">
        <v>783.36</v>
      </c>
    </row>
    <row r="335" spans="1:10" ht="14.25">
      <c r="A335" s="222"/>
      <c r="B335" s="222"/>
      <c r="C335" s="222"/>
      <c r="D335" s="222" t="s">
        <v>263</v>
      </c>
      <c r="E335" s="222" t="s">
        <v>802</v>
      </c>
      <c r="F335" s="223">
        <v>0</v>
      </c>
      <c r="G335" s="222" t="s">
        <v>803</v>
      </c>
      <c r="H335" s="223">
        <v>0</v>
      </c>
      <c r="I335" s="222" t="s">
        <v>804</v>
      </c>
      <c r="J335" s="223">
        <v>0</v>
      </c>
    </row>
    <row r="336" spans="1:10" thickBot="1">
      <c r="A336" s="222"/>
      <c r="B336" s="222"/>
      <c r="C336" s="222"/>
      <c r="D336" s="222" t="s">
        <v>263</v>
      </c>
      <c r="E336" s="222" t="s">
        <v>805</v>
      </c>
      <c r="F336" s="223">
        <v>206.88</v>
      </c>
      <c r="G336" s="222"/>
      <c r="H336" s="323" t="s">
        <v>806</v>
      </c>
      <c r="I336" s="323"/>
      <c r="J336" s="223">
        <v>990.24</v>
      </c>
    </row>
    <row r="337" spans="1:10" ht="0.95" customHeight="1" thickTop="1">
      <c r="A337" s="224"/>
      <c r="B337" s="224"/>
      <c r="C337" s="224"/>
      <c r="D337" s="224" t="s">
        <v>263</v>
      </c>
      <c r="E337" s="224"/>
      <c r="F337" s="224"/>
      <c r="G337" s="224"/>
      <c r="H337" s="224"/>
      <c r="I337" s="224"/>
      <c r="J337" s="224"/>
    </row>
    <row r="338" spans="1:10" ht="18" customHeight="1">
      <c r="A338" s="27" t="s">
        <v>1022</v>
      </c>
      <c r="B338" s="28" t="s">
        <v>27</v>
      </c>
      <c r="C338" s="27" t="s">
        <v>28</v>
      </c>
      <c r="D338" s="27" t="s">
        <v>808</v>
      </c>
      <c r="E338" s="320" t="s">
        <v>782</v>
      </c>
      <c r="F338" s="320"/>
      <c r="G338" s="29" t="s">
        <v>30</v>
      </c>
      <c r="H338" s="28" t="s">
        <v>31</v>
      </c>
      <c r="I338" s="28" t="s">
        <v>32</v>
      </c>
      <c r="J338" s="28" t="s">
        <v>2</v>
      </c>
    </row>
    <row r="339" spans="1:10" ht="24" customHeight="1">
      <c r="A339" s="162" t="s">
        <v>783</v>
      </c>
      <c r="B339" s="163" t="s">
        <v>86</v>
      </c>
      <c r="C339" s="162" t="s">
        <v>59</v>
      </c>
      <c r="D339" s="162" t="s">
        <v>1023</v>
      </c>
      <c r="E339" s="321" t="s">
        <v>807</v>
      </c>
      <c r="F339" s="321"/>
      <c r="G339" s="164" t="s">
        <v>105</v>
      </c>
      <c r="H339" s="210">
        <v>1</v>
      </c>
      <c r="I339" s="211">
        <v>1840.61</v>
      </c>
      <c r="J339" s="211">
        <v>1840.61</v>
      </c>
    </row>
    <row r="340" spans="1:10" ht="24" customHeight="1">
      <c r="A340" s="212" t="s">
        <v>785</v>
      </c>
      <c r="B340" s="213" t="s">
        <v>790</v>
      </c>
      <c r="C340" s="212" t="s">
        <v>41</v>
      </c>
      <c r="D340" s="212" t="s">
        <v>791</v>
      </c>
      <c r="E340" s="322" t="s">
        <v>792</v>
      </c>
      <c r="F340" s="322"/>
      <c r="G340" s="214" t="s">
        <v>793</v>
      </c>
      <c r="H340" s="215">
        <v>0.6</v>
      </c>
      <c r="I340" s="216">
        <v>15.57</v>
      </c>
      <c r="J340" s="216">
        <v>9.34</v>
      </c>
    </row>
    <row r="341" spans="1:10" ht="24" customHeight="1">
      <c r="A341" s="212" t="s">
        <v>785</v>
      </c>
      <c r="B341" s="213" t="s">
        <v>812</v>
      </c>
      <c r="C341" s="212" t="s">
        <v>41</v>
      </c>
      <c r="D341" s="212" t="s">
        <v>813</v>
      </c>
      <c r="E341" s="322" t="s">
        <v>792</v>
      </c>
      <c r="F341" s="322"/>
      <c r="G341" s="214" t="s">
        <v>793</v>
      </c>
      <c r="H341" s="215">
        <v>0.6</v>
      </c>
      <c r="I341" s="216">
        <v>19.32</v>
      </c>
      <c r="J341" s="216">
        <v>11.59</v>
      </c>
    </row>
    <row r="342" spans="1:10" ht="36" customHeight="1">
      <c r="A342" s="212" t="s">
        <v>785</v>
      </c>
      <c r="B342" s="213" t="s">
        <v>1024</v>
      </c>
      <c r="C342" s="212" t="s">
        <v>41</v>
      </c>
      <c r="D342" s="212" t="s">
        <v>1025</v>
      </c>
      <c r="E342" s="322" t="s">
        <v>792</v>
      </c>
      <c r="F342" s="322"/>
      <c r="G342" s="214" t="s">
        <v>53</v>
      </c>
      <c r="H342" s="215">
        <v>4.0000000000000001E-3</v>
      </c>
      <c r="I342" s="216">
        <v>549.66</v>
      </c>
      <c r="J342" s="216">
        <v>2.19</v>
      </c>
    </row>
    <row r="343" spans="1:10" ht="36" customHeight="1">
      <c r="A343" s="217" t="s">
        <v>796</v>
      </c>
      <c r="B343" s="218" t="s">
        <v>1026</v>
      </c>
      <c r="C343" s="217" t="s">
        <v>59</v>
      </c>
      <c r="D343" s="217" t="s">
        <v>1027</v>
      </c>
      <c r="E343" s="324" t="s">
        <v>799</v>
      </c>
      <c r="F343" s="324"/>
      <c r="G343" s="219" t="s">
        <v>105</v>
      </c>
      <c r="H343" s="220">
        <v>1</v>
      </c>
      <c r="I343" s="221">
        <v>1817.49</v>
      </c>
      <c r="J343" s="221">
        <v>1817.49</v>
      </c>
    </row>
    <row r="344" spans="1:10" ht="14.25">
      <c r="A344" s="222"/>
      <c r="B344" s="222"/>
      <c r="C344" s="222"/>
      <c r="D344" s="222" t="s">
        <v>263</v>
      </c>
      <c r="E344" s="222" t="s">
        <v>802</v>
      </c>
      <c r="F344" s="223">
        <v>8.5500000000000007</v>
      </c>
      <c r="G344" s="222" t="s">
        <v>803</v>
      </c>
      <c r="H344" s="223">
        <v>7.21</v>
      </c>
      <c r="I344" s="222" t="s">
        <v>804</v>
      </c>
      <c r="J344" s="223">
        <v>15.76</v>
      </c>
    </row>
    <row r="345" spans="1:10" thickBot="1">
      <c r="A345" s="222"/>
      <c r="B345" s="222"/>
      <c r="C345" s="222"/>
      <c r="D345" s="222" t="s">
        <v>263</v>
      </c>
      <c r="E345" s="222" t="s">
        <v>805</v>
      </c>
      <c r="F345" s="223">
        <v>486.1</v>
      </c>
      <c r="G345" s="222"/>
      <c r="H345" s="323" t="s">
        <v>806</v>
      </c>
      <c r="I345" s="323"/>
      <c r="J345" s="223">
        <v>2326.71</v>
      </c>
    </row>
    <row r="346" spans="1:10" ht="0.95" customHeight="1" thickTop="1">
      <c r="A346" s="224"/>
      <c r="B346" s="224"/>
      <c r="C346" s="224"/>
      <c r="D346" s="224"/>
      <c r="E346" s="224"/>
      <c r="F346" s="224"/>
      <c r="G346" s="224"/>
      <c r="H346" s="224"/>
      <c r="I346" s="224"/>
      <c r="J346" s="224"/>
    </row>
    <row r="347" spans="1:10" ht="50.1" customHeight="1">
      <c r="A347" s="325" t="s">
        <v>1028</v>
      </c>
      <c r="B347" s="325"/>
      <c r="C347" s="325"/>
      <c r="D347" s="325"/>
      <c r="E347" s="325"/>
      <c r="F347" s="325"/>
      <c r="G347" s="325"/>
      <c r="H347" s="325"/>
      <c r="I347" s="325"/>
      <c r="J347" s="325"/>
    </row>
    <row r="348" spans="1:10" ht="18" customHeight="1">
      <c r="A348" s="27"/>
      <c r="B348" s="28" t="s">
        <v>27</v>
      </c>
      <c r="C348" s="27" t="s">
        <v>28</v>
      </c>
      <c r="D348" s="27" t="s">
        <v>29</v>
      </c>
      <c r="E348" s="320" t="s">
        <v>782</v>
      </c>
      <c r="F348" s="320"/>
      <c r="G348" s="29" t="s">
        <v>30</v>
      </c>
      <c r="H348" s="28" t="s">
        <v>31</v>
      </c>
      <c r="I348" s="28" t="s">
        <v>32</v>
      </c>
      <c r="J348" s="28" t="s">
        <v>2</v>
      </c>
    </row>
    <row r="349" spans="1:10" ht="36" customHeight="1">
      <c r="A349" s="162" t="s">
        <v>783</v>
      </c>
      <c r="B349" s="163" t="s">
        <v>908</v>
      </c>
      <c r="C349" s="162" t="s">
        <v>59</v>
      </c>
      <c r="D349" s="162" t="s">
        <v>909</v>
      </c>
      <c r="E349" s="321" t="s">
        <v>910</v>
      </c>
      <c r="F349" s="321"/>
      <c r="G349" s="164" t="s">
        <v>42</v>
      </c>
      <c r="H349" s="210">
        <v>1</v>
      </c>
      <c r="I349" s="211">
        <v>93.26</v>
      </c>
      <c r="J349" s="211">
        <v>93.26</v>
      </c>
    </row>
    <row r="350" spans="1:10" ht="48" customHeight="1">
      <c r="A350" s="212" t="s">
        <v>785</v>
      </c>
      <c r="B350" s="213" t="s">
        <v>1029</v>
      </c>
      <c r="C350" s="212" t="s">
        <v>59</v>
      </c>
      <c r="D350" s="212" t="s">
        <v>1030</v>
      </c>
      <c r="E350" s="322" t="s">
        <v>811</v>
      </c>
      <c r="F350" s="322"/>
      <c r="G350" s="214" t="s">
        <v>53</v>
      </c>
      <c r="H350" s="215">
        <v>3.2000000000000001E-2</v>
      </c>
      <c r="I350" s="216">
        <v>470.82</v>
      </c>
      <c r="J350" s="216">
        <v>15.06</v>
      </c>
    </row>
    <row r="351" spans="1:10" ht="24" customHeight="1">
      <c r="A351" s="212" t="s">
        <v>785</v>
      </c>
      <c r="B351" s="213" t="s">
        <v>790</v>
      </c>
      <c r="C351" s="212" t="s">
        <v>41</v>
      </c>
      <c r="D351" s="212" t="s">
        <v>791</v>
      </c>
      <c r="E351" s="322" t="s">
        <v>792</v>
      </c>
      <c r="F351" s="322"/>
      <c r="G351" s="214" t="s">
        <v>793</v>
      </c>
      <c r="H351" s="215">
        <v>0.91</v>
      </c>
      <c r="I351" s="216">
        <v>15.57</v>
      </c>
      <c r="J351" s="216">
        <v>14.16</v>
      </c>
    </row>
    <row r="352" spans="1:10" ht="24" customHeight="1">
      <c r="A352" s="212" t="s">
        <v>785</v>
      </c>
      <c r="B352" s="213" t="s">
        <v>812</v>
      </c>
      <c r="C352" s="212" t="s">
        <v>41</v>
      </c>
      <c r="D352" s="212" t="s">
        <v>813</v>
      </c>
      <c r="E352" s="322" t="s">
        <v>792</v>
      </c>
      <c r="F352" s="322"/>
      <c r="G352" s="214" t="s">
        <v>793</v>
      </c>
      <c r="H352" s="215">
        <v>1.52</v>
      </c>
      <c r="I352" s="216">
        <v>19.32</v>
      </c>
      <c r="J352" s="216">
        <v>29.36</v>
      </c>
    </row>
    <row r="353" spans="1:10" ht="24" customHeight="1">
      <c r="A353" s="217" t="s">
        <v>796</v>
      </c>
      <c r="B353" s="218" t="s">
        <v>1031</v>
      </c>
      <c r="C353" s="217" t="s">
        <v>41</v>
      </c>
      <c r="D353" s="217" t="s">
        <v>1032</v>
      </c>
      <c r="E353" s="324" t="s">
        <v>799</v>
      </c>
      <c r="F353" s="324"/>
      <c r="G353" s="219" t="s">
        <v>46</v>
      </c>
      <c r="H353" s="220">
        <v>68</v>
      </c>
      <c r="I353" s="221">
        <v>0.51</v>
      </c>
      <c r="J353" s="221">
        <v>34.68</v>
      </c>
    </row>
    <row r="354" spans="1:10" ht="14.25">
      <c r="A354" s="222"/>
      <c r="B354" s="222"/>
      <c r="C354" s="222"/>
      <c r="D354" s="222" t="s">
        <v>263</v>
      </c>
      <c r="E354" s="222" t="s">
        <v>802</v>
      </c>
      <c r="F354" s="223">
        <v>18.3</v>
      </c>
      <c r="G354" s="222" t="s">
        <v>803</v>
      </c>
      <c r="H354" s="223">
        <v>15.43</v>
      </c>
      <c r="I354" s="222" t="s">
        <v>804</v>
      </c>
      <c r="J354" s="223">
        <v>33.729999999999997</v>
      </c>
    </row>
    <row r="355" spans="1:10" thickBot="1">
      <c r="A355" s="222"/>
      <c r="B355" s="222"/>
      <c r="C355" s="222"/>
      <c r="D355" s="222" t="s">
        <v>263</v>
      </c>
      <c r="E355" s="222" t="s">
        <v>805</v>
      </c>
      <c r="F355" s="223">
        <v>5.17</v>
      </c>
      <c r="G355" s="222"/>
      <c r="H355" s="323" t="s">
        <v>806</v>
      </c>
      <c r="I355" s="323"/>
      <c r="J355" s="223">
        <v>98.43</v>
      </c>
    </row>
    <row r="356" spans="1:10" ht="0.95" customHeight="1" thickTop="1">
      <c r="A356" s="224"/>
      <c r="B356" s="224"/>
      <c r="C356" s="224"/>
      <c r="D356" s="224" t="s">
        <v>263</v>
      </c>
      <c r="E356" s="224"/>
      <c r="F356" s="224"/>
      <c r="G356" s="224"/>
      <c r="H356" s="224"/>
      <c r="I356" s="224"/>
      <c r="J356" s="224"/>
    </row>
    <row r="357" spans="1:10" ht="18" customHeight="1">
      <c r="A357" s="27"/>
      <c r="B357" s="28" t="s">
        <v>27</v>
      </c>
      <c r="C357" s="27" t="s">
        <v>28</v>
      </c>
      <c r="D357" s="27" t="s">
        <v>808</v>
      </c>
      <c r="E357" s="320" t="s">
        <v>782</v>
      </c>
      <c r="F357" s="320"/>
      <c r="G357" s="29" t="s">
        <v>30</v>
      </c>
      <c r="H357" s="28" t="s">
        <v>31</v>
      </c>
      <c r="I357" s="28" t="s">
        <v>32</v>
      </c>
      <c r="J357" s="28" t="s">
        <v>2</v>
      </c>
    </row>
    <row r="358" spans="1:10" ht="48" customHeight="1">
      <c r="A358" s="162" t="s">
        <v>783</v>
      </c>
      <c r="B358" s="163" t="s">
        <v>1029</v>
      </c>
      <c r="C358" s="162" t="s">
        <v>59</v>
      </c>
      <c r="D358" s="162" t="s">
        <v>1030</v>
      </c>
      <c r="E358" s="321" t="s">
        <v>811</v>
      </c>
      <c r="F358" s="321"/>
      <c r="G358" s="164" t="s">
        <v>53</v>
      </c>
      <c r="H358" s="210">
        <v>1</v>
      </c>
      <c r="I358" s="211">
        <v>470.82</v>
      </c>
      <c r="J358" s="211">
        <v>470.82</v>
      </c>
    </row>
    <row r="359" spans="1:10" ht="24" customHeight="1">
      <c r="A359" s="212" t="s">
        <v>785</v>
      </c>
      <c r="B359" s="213" t="s">
        <v>790</v>
      </c>
      <c r="C359" s="212" t="s">
        <v>41</v>
      </c>
      <c r="D359" s="212" t="s">
        <v>791</v>
      </c>
      <c r="E359" s="322" t="s">
        <v>792</v>
      </c>
      <c r="F359" s="322"/>
      <c r="G359" s="214" t="s">
        <v>793</v>
      </c>
      <c r="H359" s="215">
        <v>4</v>
      </c>
      <c r="I359" s="216">
        <v>15.57</v>
      </c>
      <c r="J359" s="216">
        <v>62.28</v>
      </c>
    </row>
    <row r="360" spans="1:10" ht="24" customHeight="1">
      <c r="A360" s="217" t="s">
        <v>796</v>
      </c>
      <c r="B360" s="218" t="s">
        <v>837</v>
      </c>
      <c r="C360" s="217" t="s">
        <v>41</v>
      </c>
      <c r="D360" s="217" t="s">
        <v>838</v>
      </c>
      <c r="E360" s="324" t="s">
        <v>799</v>
      </c>
      <c r="F360" s="324"/>
      <c r="G360" s="219" t="s">
        <v>53</v>
      </c>
      <c r="H360" s="220">
        <v>1.216</v>
      </c>
      <c r="I360" s="221">
        <v>95</v>
      </c>
      <c r="J360" s="221">
        <v>115.52</v>
      </c>
    </row>
    <row r="361" spans="1:10" ht="24" customHeight="1">
      <c r="A361" s="217" t="s">
        <v>796</v>
      </c>
      <c r="B361" s="218" t="s">
        <v>1033</v>
      </c>
      <c r="C361" s="217" t="s">
        <v>41</v>
      </c>
      <c r="D361" s="217" t="s">
        <v>1034</v>
      </c>
      <c r="E361" s="324" t="s">
        <v>799</v>
      </c>
      <c r="F361" s="324"/>
      <c r="G361" s="219" t="s">
        <v>149</v>
      </c>
      <c r="H361" s="220">
        <v>182</v>
      </c>
      <c r="I361" s="221">
        <v>1.05</v>
      </c>
      <c r="J361" s="221">
        <v>191.1</v>
      </c>
    </row>
    <row r="362" spans="1:10" ht="24" customHeight="1">
      <c r="A362" s="217" t="s">
        <v>796</v>
      </c>
      <c r="B362" s="218" t="s">
        <v>1035</v>
      </c>
      <c r="C362" s="217" t="s">
        <v>41</v>
      </c>
      <c r="D362" s="217" t="s">
        <v>1036</v>
      </c>
      <c r="E362" s="324" t="s">
        <v>799</v>
      </c>
      <c r="F362" s="324"/>
      <c r="G362" s="219" t="s">
        <v>149</v>
      </c>
      <c r="H362" s="220">
        <v>182</v>
      </c>
      <c r="I362" s="221">
        <v>0.56000000000000005</v>
      </c>
      <c r="J362" s="221">
        <v>101.92</v>
      </c>
    </row>
    <row r="363" spans="1:10" ht="14.25">
      <c r="A363" s="222"/>
      <c r="B363" s="222"/>
      <c r="C363" s="222"/>
      <c r="D363" s="222" t="s">
        <v>263</v>
      </c>
      <c r="E363" s="222" t="s">
        <v>802</v>
      </c>
      <c r="F363" s="223">
        <v>23.94</v>
      </c>
      <c r="G363" s="222" t="s">
        <v>803</v>
      </c>
      <c r="H363" s="223">
        <v>20.18</v>
      </c>
      <c r="I363" s="222" t="s">
        <v>804</v>
      </c>
      <c r="J363" s="223">
        <v>44.12</v>
      </c>
    </row>
    <row r="364" spans="1:10" thickBot="1">
      <c r="A364" s="222"/>
      <c r="B364" s="222"/>
      <c r="C364" s="222"/>
      <c r="D364" s="222" t="s">
        <v>263</v>
      </c>
      <c r="E364" s="222" t="s">
        <v>805</v>
      </c>
      <c r="F364" s="223">
        <v>46.43</v>
      </c>
      <c r="G364" s="222"/>
      <c r="H364" s="323" t="s">
        <v>806</v>
      </c>
      <c r="I364" s="323"/>
      <c r="J364" s="223">
        <v>517.25</v>
      </c>
    </row>
    <row r="365" spans="1:10" ht="0.95" customHeight="1" thickTop="1">
      <c r="A365" s="224"/>
      <c r="B365" s="224"/>
      <c r="C365" s="224"/>
      <c r="D365" s="224" t="s">
        <v>263</v>
      </c>
      <c r="E365" s="224"/>
      <c r="F365" s="224"/>
      <c r="G365" s="224"/>
      <c r="H365" s="224"/>
      <c r="I365" s="224"/>
      <c r="J365" s="224"/>
    </row>
    <row r="366" spans="1:10" ht="18" customHeight="1">
      <c r="A366" s="27"/>
      <c r="B366" s="28" t="s">
        <v>27</v>
      </c>
      <c r="C366" s="27" t="s">
        <v>28</v>
      </c>
      <c r="D366" s="27" t="s">
        <v>808</v>
      </c>
      <c r="E366" s="320" t="s">
        <v>782</v>
      </c>
      <c r="F366" s="320"/>
      <c r="G366" s="29" t="s">
        <v>30</v>
      </c>
      <c r="H366" s="28" t="s">
        <v>31</v>
      </c>
      <c r="I366" s="28" t="s">
        <v>32</v>
      </c>
      <c r="J366" s="28" t="s">
        <v>2</v>
      </c>
    </row>
    <row r="367" spans="1:10" ht="36" customHeight="1">
      <c r="A367" s="162" t="s">
        <v>783</v>
      </c>
      <c r="B367" s="163" t="s">
        <v>1037</v>
      </c>
      <c r="C367" s="162" t="s">
        <v>59</v>
      </c>
      <c r="D367" s="162" t="s">
        <v>1038</v>
      </c>
      <c r="E367" s="321" t="s">
        <v>907</v>
      </c>
      <c r="F367" s="321"/>
      <c r="G367" s="164" t="s">
        <v>828</v>
      </c>
      <c r="H367" s="210">
        <v>1</v>
      </c>
      <c r="I367" s="211">
        <v>15.41</v>
      </c>
      <c r="J367" s="211">
        <v>15.41</v>
      </c>
    </row>
    <row r="368" spans="1:10" ht="24" customHeight="1">
      <c r="A368" s="212" t="s">
        <v>785</v>
      </c>
      <c r="B368" s="213" t="s">
        <v>790</v>
      </c>
      <c r="C368" s="212" t="s">
        <v>41</v>
      </c>
      <c r="D368" s="212" t="s">
        <v>791</v>
      </c>
      <c r="E368" s="322" t="s">
        <v>792</v>
      </c>
      <c r="F368" s="322"/>
      <c r="G368" s="214" t="s">
        <v>793</v>
      </c>
      <c r="H368" s="215">
        <v>0.08</v>
      </c>
      <c r="I368" s="216">
        <v>15.57</v>
      </c>
      <c r="J368" s="216">
        <v>1.24</v>
      </c>
    </row>
    <row r="369" spans="1:10" ht="24" customHeight="1">
      <c r="A369" s="212" t="s">
        <v>785</v>
      </c>
      <c r="B369" s="213" t="s">
        <v>1039</v>
      </c>
      <c r="C369" s="212" t="s">
        <v>41</v>
      </c>
      <c r="D369" s="212" t="s">
        <v>1040</v>
      </c>
      <c r="E369" s="322" t="s">
        <v>792</v>
      </c>
      <c r="F369" s="322"/>
      <c r="G369" s="214" t="s">
        <v>793</v>
      </c>
      <c r="H369" s="215">
        <v>0.08</v>
      </c>
      <c r="I369" s="216">
        <v>19.22</v>
      </c>
      <c r="J369" s="216">
        <v>1.53</v>
      </c>
    </row>
    <row r="370" spans="1:10" ht="24" customHeight="1">
      <c r="A370" s="217" t="s">
        <v>796</v>
      </c>
      <c r="B370" s="218" t="s">
        <v>1041</v>
      </c>
      <c r="C370" s="217" t="s">
        <v>59</v>
      </c>
      <c r="D370" s="217" t="s">
        <v>1042</v>
      </c>
      <c r="E370" s="324" t="s">
        <v>799</v>
      </c>
      <c r="F370" s="324"/>
      <c r="G370" s="219" t="s">
        <v>828</v>
      </c>
      <c r="H370" s="220">
        <v>1</v>
      </c>
      <c r="I370" s="221">
        <v>11.91</v>
      </c>
      <c r="J370" s="221">
        <v>11.91</v>
      </c>
    </row>
    <row r="371" spans="1:10" ht="24" customHeight="1">
      <c r="A371" s="217" t="s">
        <v>796</v>
      </c>
      <c r="B371" s="218" t="s">
        <v>1043</v>
      </c>
      <c r="C371" s="217" t="s">
        <v>41</v>
      </c>
      <c r="D371" s="217" t="s">
        <v>1044</v>
      </c>
      <c r="E371" s="324" t="s">
        <v>799</v>
      </c>
      <c r="F371" s="324"/>
      <c r="G371" s="219" t="s">
        <v>149</v>
      </c>
      <c r="H371" s="220">
        <v>0.02</v>
      </c>
      <c r="I371" s="221">
        <v>26</v>
      </c>
      <c r="J371" s="221">
        <v>0.52</v>
      </c>
    </row>
    <row r="372" spans="1:10" ht="36" customHeight="1">
      <c r="A372" s="217" t="s">
        <v>796</v>
      </c>
      <c r="B372" s="218" t="s">
        <v>1045</v>
      </c>
      <c r="C372" s="217" t="s">
        <v>41</v>
      </c>
      <c r="D372" s="217" t="s">
        <v>1046</v>
      </c>
      <c r="E372" s="324" t="s">
        <v>799</v>
      </c>
      <c r="F372" s="324"/>
      <c r="G372" s="219" t="s">
        <v>46</v>
      </c>
      <c r="H372" s="220">
        <v>0.4</v>
      </c>
      <c r="I372" s="221">
        <v>0.21</v>
      </c>
      <c r="J372" s="221">
        <v>0.08</v>
      </c>
    </row>
    <row r="373" spans="1:10" ht="36" customHeight="1">
      <c r="A373" s="217" t="s">
        <v>796</v>
      </c>
      <c r="B373" s="218" t="s">
        <v>1047</v>
      </c>
      <c r="C373" s="217" t="s">
        <v>41</v>
      </c>
      <c r="D373" s="217" t="s">
        <v>1048</v>
      </c>
      <c r="E373" s="324" t="s">
        <v>799</v>
      </c>
      <c r="F373" s="324"/>
      <c r="G373" s="219" t="s">
        <v>46</v>
      </c>
      <c r="H373" s="220">
        <v>0.4</v>
      </c>
      <c r="I373" s="221">
        <v>0.34</v>
      </c>
      <c r="J373" s="221">
        <v>0.13</v>
      </c>
    </row>
    <row r="374" spans="1:10" ht="14.25">
      <c r="A374" s="222"/>
      <c r="B374" s="222"/>
      <c r="C374" s="222"/>
      <c r="D374" s="222" t="s">
        <v>263</v>
      </c>
      <c r="E374" s="222" t="s">
        <v>802</v>
      </c>
      <c r="F374" s="223">
        <v>1.1100000000000001</v>
      </c>
      <c r="G374" s="222" t="s">
        <v>803</v>
      </c>
      <c r="H374" s="223">
        <v>0.93</v>
      </c>
      <c r="I374" s="222" t="s">
        <v>804</v>
      </c>
      <c r="J374" s="223">
        <v>2.04</v>
      </c>
    </row>
    <row r="375" spans="1:10" thickBot="1">
      <c r="A375" s="222"/>
      <c r="B375" s="222"/>
      <c r="C375" s="222"/>
      <c r="D375" s="222" t="s">
        <v>263</v>
      </c>
      <c r="E375" s="222" t="s">
        <v>805</v>
      </c>
      <c r="F375" s="223">
        <v>1.45</v>
      </c>
      <c r="G375" s="222"/>
      <c r="H375" s="323" t="s">
        <v>806</v>
      </c>
      <c r="I375" s="323"/>
      <c r="J375" s="223">
        <v>16.86</v>
      </c>
    </row>
    <row r="376" spans="1:10" ht="0.95" customHeight="1" thickTop="1">
      <c r="A376" s="224"/>
      <c r="B376" s="224"/>
      <c r="C376" s="224"/>
      <c r="D376" s="224" t="s">
        <v>263</v>
      </c>
      <c r="E376" s="224"/>
      <c r="F376" s="224"/>
      <c r="G376" s="224"/>
      <c r="H376" s="224"/>
      <c r="I376" s="224"/>
      <c r="J376" s="224"/>
    </row>
    <row r="377" spans="1:10" ht="18" customHeight="1">
      <c r="A377" s="27"/>
      <c r="B377" s="28" t="s">
        <v>27</v>
      </c>
      <c r="C377" s="27" t="s">
        <v>28</v>
      </c>
      <c r="D377" s="27" t="s">
        <v>808</v>
      </c>
      <c r="E377" s="320" t="s">
        <v>782</v>
      </c>
      <c r="F377" s="320"/>
      <c r="G377" s="29" t="s">
        <v>30</v>
      </c>
      <c r="H377" s="28" t="s">
        <v>31</v>
      </c>
      <c r="I377" s="28" t="s">
        <v>32</v>
      </c>
      <c r="J377" s="28" t="s">
        <v>2</v>
      </c>
    </row>
    <row r="378" spans="1:10" ht="36" customHeight="1">
      <c r="A378" s="162" t="s">
        <v>783</v>
      </c>
      <c r="B378" s="163" t="s">
        <v>905</v>
      </c>
      <c r="C378" s="162" t="s">
        <v>59</v>
      </c>
      <c r="D378" s="162" t="s">
        <v>906</v>
      </c>
      <c r="E378" s="321" t="s">
        <v>907</v>
      </c>
      <c r="F378" s="321"/>
      <c r="G378" s="164" t="s">
        <v>828</v>
      </c>
      <c r="H378" s="210">
        <v>1</v>
      </c>
      <c r="I378" s="211">
        <v>14.42</v>
      </c>
      <c r="J378" s="211">
        <v>14.42</v>
      </c>
    </row>
    <row r="379" spans="1:10" ht="24" customHeight="1">
      <c r="A379" s="212" t="s">
        <v>785</v>
      </c>
      <c r="B379" s="213" t="s">
        <v>790</v>
      </c>
      <c r="C379" s="212" t="s">
        <v>41</v>
      </c>
      <c r="D379" s="212" t="s">
        <v>791</v>
      </c>
      <c r="E379" s="322" t="s">
        <v>792</v>
      </c>
      <c r="F379" s="322"/>
      <c r="G379" s="214" t="s">
        <v>793</v>
      </c>
      <c r="H379" s="215">
        <v>7.0000000000000007E-2</v>
      </c>
      <c r="I379" s="216">
        <v>15.57</v>
      </c>
      <c r="J379" s="216">
        <v>1.08</v>
      </c>
    </row>
    <row r="380" spans="1:10" ht="24" customHeight="1">
      <c r="A380" s="212" t="s">
        <v>785</v>
      </c>
      <c r="B380" s="213" t="s">
        <v>1039</v>
      </c>
      <c r="C380" s="212" t="s">
        <v>41</v>
      </c>
      <c r="D380" s="212" t="s">
        <v>1040</v>
      </c>
      <c r="E380" s="322" t="s">
        <v>792</v>
      </c>
      <c r="F380" s="322"/>
      <c r="G380" s="214" t="s">
        <v>793</v>
      </c>
      <c r="H380" s="215">
        <v>7.0000000000000007E-2</v>
      </c>
      <c r="I380" s="216">
        <v>19.22</v>
      </c>
      <c r="J380" s="216">
        <v>1.34</v>
      </c>
    </row>
    <row r="381" spans="1:10" ht="24" customHeight="1">
      <c r="A381" s="217" t="s">
        <v>796</v>
      </c>
      <c r="B381" s="218" t="s">
        <v>1049</v>
      </c>
      <c r="C381" s="217" t="s">
        <v>59</v>
      </c>
      <c r="D381" s="217" t="s">
        <v>1050</v>
      </c>
      <c r="E381" s="324" t="s">
        <v>799</v>
      </c>
      <c r="F381" s="324"/>
      <c r="G381" s="219" t="s">
        <v>828</v>
      </c>
      <c r="H381" s="220">
        <v>1</v>
      </c>
      <c r="I381" s="221">
        <v>11.27</v>
      </c>
      <c r="J381" s="221">
        <v>11.27</v>
      </c>
    </row>
    <row r="382" spans="1:10" ht="24" customHeight="1">
      <c r="A382" s="217" t="s">
        <v>796</v>
      </c>
      <c r="B382" s="218" t="s">
        <v>1043</v>
      </c>
      <c r="C382" s="217" t="s">
        <v>41</v>
      </c>
      <c r="D382" s="217" t="s">
        <v>1044</v>
      </c>
      <c r="E382" s="324" t="s">
        <v>799</v>
      </c>
      <c r="F382" s="324"/>
      <c r="G382" s="219" t="s">
        <v>149</v>
      </c>
      <c r="H382" s="220">
        <v>0.02</v>
      </c>
      <c r="I382" s="221">
        <v>26</v>
      </c>
      <c r="J382" s="221">
        <v>0.52</v>
      </c>
    </row>
    <row r="383" spans="1:10" ht="36" customHeight="1">
      <c r="A383" s="217" t="s">
        <v>796</v>
      </c>
      <c r="B383" s="218" t="s">
        <v>1045</v>
      </c>
      <c r="C383" s="217" t="s">
        <v>41</v>
      </c>
      <c r="D383" s="217" t="s">
        <v>1046</v>
      </c>
      <c r="E383" s="324" t="s">
        <v>799</v>
      </c>
      <c r="F383" s="324"/>
      <c r="G383" s="219" t="s">
        <v>46</v>
      </c>
      <c r="H383" s="220">
        <v>0.4</v>
      </c>
      <c r="I383" s="221">
        <v>0.21</v>
      </c>
      <c r="J383" s="221">
        <v>0.08</v>
      </c>
    </row>
    <row r="384" spans="1:10" ht="36" customHeight="1">
      <c r="A384" s="217" t="s">
        <v>796</v>
      </c>
      <c r="B384" s="218" t="s">
        <v>1047</v>
      </c>
      <c r="C384" s="217" t="s">
        <v>41</v>
      </c>
      <c r="D384" s="217" t="s">
        <v>1048</v>
      </c>
      <c r="E384" s="324" t="s">
        <v>799</v>
      </c>
      <c r="F384" s="324"/>
      <c r="G384" s="219" t="s">
        <v>46</v>
      </c>
      <c r="H384" s="220">
        <v>0.4</v>
      </c>
      <c r="I384" s="221">
        <v>0.34</v>
      </c>
      <c r="J384" s="221">
        <v>0.13</v>
      </c>
    </row>
    <row r="385" spans="1:10" ht="14.25">
      <c r="A385" s="222"/>
      <c r="B385" s="222"/>
      <c r="C385" s="222"/>
      <c r="D385" s="222" t="s">
        <v>263</v>
      </c>
      <c r="E385" s="222" t="s">
        <v>802</v>
      </c>
      <c r="F385" s="223">
        <v>0.97</v>
      </c>
      <c r="G385" s="222" t="s">
        <v>803</v>
      </c>
      <c r="H385" s="223">
        <v>0.81</v>
      </c>
      <c r="I385" s="222" t="s">
        <v>804</v>
      </c>
      <c r="J385" s="223">
        <v>1.78</v>
      </c>
    </row>
    <row r="386" spans="1:10" thickBot="1">
      <c r="A386" s="222"/>
      <c r="B386" s="222"/>
      <c r="C386" s="222"/>
      <c r="D386" s="222" t="s">
        <v>263</v>
      </c>
      <c r="E386" s="222" t="s">
        <v>805</v>
      </c>
      <c r="F386" s="223">
        <v>1.37</v>
      </c>
      <c r="G386" s="222"/>
      <c r="H386" s="323" t="s">
        <v>806</v>
      </c>
      <c r="I386" s="323"/>
      <c r="J386" s="223">
        <v>15.79</v>
      </c>
    </row>
    <row r="387" spans="1:10" ht="0.95" customHeight="1" thickTop="1">
      <c r="A387" s="224"/>
      <c r="B387" s="224"/>
      <c r="C387" s="224"/>
      <c r="D387" s="224" t="s">
        <v>263</v>
      </c>
      <c r="E387" s="224"/>
      <c r="F387" s="224"/>
      <c r="G387" s="224"/>
      <c r="H387" s="224"/>
      <c r="I387" s="224"/>
      <c r="J387" s="224"/>
    </row>
    <row r="388" spans="1:10" ht="18" customHeight="1">
      <c r="A388" s="27"/>
      <c r="B388" s="28" t="s">
        <v>27</v>
      </c>
      <c r="C388" s="27" t="s">
        <v>28</v>
      </c>
      <c r="D388" s="27" t="s">
        <v>808</v>
      </c>
      <c r="E388" s="320" t="s">
        <v>782</v>
      </c>
      <c r="F388" s="320"/>
      <c r="G388" s="29" t="s">
        <v>30</v>
      </c>
      <c r="H388" s="28" t="s">
        <v>31</v>
      </c>
      <c r="I388" s="28" t="s">
        <v>32</v>
      </c>
      <c r="J388" s="28" t="s">
        <v>2</v>
      </c>
    </row>
    <row r="389" spans="1:10" ht="36" customHeight="1">
      <c r="A389" s="162" t="s">
        <v>783</v>
      </c>
      <c r="B389" s="163" t="s">
        <v>876</v>
      </c>
      <c r="C389" s="162" t="s">
        <v>59</v>
      </c>
      <c r="D389" s="162" t="s">
        <v>877</v>
      </c>
      <c r="E389" s="321" t="s">
        <v>811</v>
      </c>
      <c r="F389" s="321"/>
      <c r="G389" s="164" t="s">
        <v>53</v>
      </c>
      <c r="H389" s="210">
        <v>1</v>
      </c>
      <c r="I389" s="211">
        <v>2434.4299999999998</v>
      </c>
      <c r="J389" s="211">
        <v>2434.4299999999998</v>
      </c>
    </row>
    <row r="390" spans="1:10" ht="36" customHeight="1">
      <c r="A390" s="212" t="s">
        <v>785</v>
      </c>
      <c r="B390" s="213" t="s">
        <v>1051</v>
      </c>
      <c r="C390" s="212" t="s">
        <v>59</v>
      </c>
      <c r="D390" s="212" t="s">
        <v>1052</v>
      </c>
      <c r="E390" s="322" t="s">
        <v>1053</v>
      </c>
      <c r="F390" s="322"/>
      <c r="G390" s="214" t="s">
        <v>42</v>
      </c>
      <c r="H390" s="215">
        <v>10</v>
      </c>
      <c r="I390" s="216">
        <v>79.52</v>
      </c>
      <c r="J390" s="216">
        <v>795.2</v>
      </c>
    </row>
    <row r="391" spans="1:10" ht="24" customHeight="1">
      <c r="A391" s="212" t="s">
        <v>785</v>
      </c>
      <c r="B391" s="213" t="s">
        <v>1054</v>
      </c>
      <c r="C391" s="212" t="s">
        <v>59</v>
      </c>
      <c r="D391" s="212" t="s">
        <v>1055</v>
      </c>
      <c r="E391" s="322" t="s">
        <v>888</v>
      </c>
      <c r="F391" s="322"/>
      <c r="G391" s="214" t="s">
        <v>53</v>
      </c>
      <c r="H391" s="215">
        <v>1</v>
      </c>
      <c r="I391" s="216">
        <v>406.43</v>
      </c>
      <c r="J391" s="216">
        <v>406.43</v>
      </c>
    </row>
    <row r="392" spans="1:10" ht="36" customHeight="1">
      <c r="A392" s="212" t="s">
        <v>785</v>
      </c>
      <c r="B392" s="213" t="s">
        <v>1037</v>
      </c>
      <c r="C392" s="212" t="s">
        <v>59</v>
      </c>
      <c r="D392" s="212" t="s">
        <v>1038</v>
      </c>
      <c r="E392" s="322" t="s">
        <v>907</v>
      </c>
      <c r="F392" s="322"/>
      <c r="G392" s="214" t="s">
        <v>828</v>
      </c>
      <c r="H392" s="215">
        <v>80</v>
      </c>
      <c r="I392" s="216">
        <v>15.41</v>
      </c>
      <c r="J392" s="216">
        <v>1232.8</v>
      </c>
    </row>
    <row r="393" spans="1:10" ht="14.25">
      <c r="A393" s="222"/>
      <c r="B393" s="222"/>
      <c r="C393" s="222"/>
      <c r="D393" s="222" t="s">
        <v>263</v>
      </c>
      <c r="E393" s="222" t="s">
        <v>802</v>
      </c>
      <c r="F393" s="223">
        <v>263.01</v>
      </c>
      <c r="G393" s="222" t="s">
        <v>803</v>
      </c>
      <c r="H393" s="223">
        <v>221.79</v>
      </c>
      <c r="I393" s="222" t="s">
        <v>804</v>
      </c>
      <c r="J393" s="223">
        <v>484.8</v>
      </c>
    </row>
    <row r="394" spans="1:10" thickBot="1">
      <c r="A394" s="222"/>
      <c r="B394" s="222"/>
      <c r="C394" s="222"/>
      <c r="D394" s="222" t="s">
        <v>263</v>
      </c>
      <c r="E394" s="222" t="s">
        <v>805</v>
      </c>
      <c r="F394" s="223">
        <v>206.18</v>
      </c>
      <c r="G394" s="222"/>
      <c r="H394" s="323" t="s">
        <v>806</v>
      </c>
      <c r="I394" s="323"/>
      <c r="J394" s="223">
        <v>2640.61</v>
      </c>
    </row>
    <row r="395" spans="1:10" ht="0.95" customHeight="1" thickTop="1">
      <c r="A395" s="224"/>
      <c r="B395" s="224"/>
      <c r="C395" s="224"/>
      <c r="D395" s="224" t="s">
        <v>263</v>
      </c>
      <c r="E395" s="224"/>
      <c r="F395" s="224"/>
      <c r="G395" s="224"/>
      <c r="H395" s="224"/>
      <c r="I395" s="224"/>
      <c r="J395" s="224"/>
    </row>
    <row r="396" spans="1:10" ht="18" customHeight="1">
      <c r="A396" s="27"/>
      <c r="B396" s="28" t="s">
        <v>27</v>
      </c>
      <c r="C396" s="27" t="s">
        <v>28</v>
      </c>
      <c r="D396" s="27" t="s">
        <v>808</v>
      </c>
      <c r="E396" s="320" t="s">
        <v>782</v>
      </c>
      <c r="F396" s="320"/>
      <c r="G396" s="29" t="s">
        <v>30</v>
      </c>
      <c r="H396" s="28" t="s">
        <v>31</v>
      </c>
      <c r="I396" s="28" t="s">
        <v>32</v>
      </c>
      <c r="J396" s="28" t="s">
        <v>2</v>
      </c>
    </row>
    <row r="397" spans="1:10" ht="24" customHeight="1">
      <c r="A397" s="162" t="s">
        <v>783</v>
      </c>
      <c r="B397" s="163" t="s">
        <v>1009</v>
      </c>
      <c r="C397" s="162" t="s">
        <v>59</v>
      </c>
      <c r="D397" s="162" t="s">
        <v>1010</v>
      </c>
      <c r="E397" s="321" t="s">
        <v>888</v>
      </c>
      <c r="F397" s="321"/>
      <c r="G397" s="164" t="s">
        <v>53</v>
      </c>
      <c r="H397" s="210">
        <v>1</v>
      </c>
      <c r="I397" s="211">
        <v>380.35</v>
      </c>
      <c r="J397" s="211">
        <v>380.35</v>
      </c>
    </row>
    <row r="398" spans="1:10" ht="24" customHeight="1">
      <c r="A398" s="212" t="s">
        <v>785</v>
      </c>
      <c r="B398" s="213" t="s">
        <v>790</v>
      </c>
      <c r="C398" s="212" t="s">
        <v>41</v>
      </c>
      <c r="D398" s="212" t="s">
        <v>791</v>
      </c>
      <c r="E398" s="322" t="s">
        <v>792</v>
      </c>
      <c r="F398" s="322"/>
      <c r="G398" s="214" t="s">
        <v>793</v>
      </c>
      <c r="H398" s="215">
        <v>6</v>
      </c>
      <c r="I398" s="216">
        <v>15.57</v>
      </c>
      <c r="J398" s="216">
        <v>93.42</v>
      </c>
    </row>
    <row r="399" spans="1:10" ht="24" customHeight="1">
      <c r="A399" s="217" t="s">
        <v>796</v>
      </c>
      <c r="B399" s="218" t="s">
        <v>837</v>
      </c>
      <c r="C399" s="217" t="s">
        <v>41</v>
      </c>
      <c r="D399" s="217" t="s">
        <v>838</v>
      </c>
      <c r="E399" s="324" t="s">
        <v>799</v>
      </c>
      <c r="F399" s="324"/>
      <c r="G399" s="219" t="s">
        <v>53</v>
      </c>
      <c r="H399" s="220">
        <v>0.94299999999999995</v>
      </c>
      <c r="I399" s="221">
        <v>95</v>
      </c>
      <c r="J399" s="221">
        <v>89.58</v>
      </c>
    </row>
    <row r="400" spans="1:10" ht="24" customHeight="1">
      <c r="A400" s="217" t="s">
        <v>796</v>
      </c>
      <c r="B400" s="218" t="s">
        <v>1035</v>
      </c>
      <c r="C400" s="217" t="s">
        <v>41</v>
      </c>
      <c r="D400" s="217" t="s">
        <v>1036</v>
      </c>
      <c r="E400" s="324" t="s">
        <v>799</v>
      </c>
      <c r="F400" s="324"/>
      <c r="G400" s="219" t="s">
        <v>149</v>
      </c>
      <c r="H400" s="220">
        <v>255</v>
      </c>
      <c r="I400" s="221">
        <v>0.56000000000000005</v>
      </c>
      <c r="J400" s="221">
        <v>142.80000000000001</v>
      </c>
    </row>
    <row r="401" spans="1:10" ht="24" customHeight="1">
      <c r="A401" s="217" t="s">
        <v>796</v>
      </c>
      <c r="B401" s="218" t="s">
        <v>1056</v>
      </c>
      <c r="C401" s="217" t="s">
        <v>41</v>
      </c>
      <c r="D401" s="217" t="s">
        <v>1057</v>
      </c>
      <c r="E401" s="324" t="s">
        <v>799</v>
      </c>
      <c r="F401" s="324"/>
      <c r="G401" s="219" t="s">
        <v>53</v>
      </c>
      <c r="H401" s="220">
        <v>0.20899999999999999</v>
      </c>
      <c r="I401" s="221">
        <v>65</v>
      </c>
      <c r="J401" s="221">
        <v>13.58</v>
      </c>
    </row>
    <row r="402" spans="1:10" ht="24" customHeight="1">
      <c r="A402" s="217" t="s">
        <v>796</v>
      </c>
      <c r="B402" s="218" t="s">
        <v>1058</v>
      </c>
      <c r="C402" s="217" t="s">
        <v>41</v>
      </c>
      <c r="D402" s="217" t="s">
        <v>1059</v>
      </c>
      <c r="E402" s="324" t="s">
        <v>799</v>
      </c>
      <c r="F402" s="324"/>
      <c r="G402" s="219" t="s">
        <v>53</v>
      </c>
      <c r="H402" s="220">
        <v>0.627</v>
      </c>
      <c r="I402" s="221">
        <v>65.349999999999994</v>
      </c>
      <c r="J402" s="221">
        <v>40.97</v>
      </c>
    </row>
    <row r="403" spans="1:10" ht="14.25">
      <c r="A403" s="222"/>
      <c r="B403" s="222"/>
      <c r="C403" s="222"/>
      <c r="D403" s="222" t="s">
        <v>263</v>
      </c>
      <c r="E403" s="222" t="s">
        <v>802</v>
      </c>
      <c r="F403" s="223">
        <v>35.9</v>
      </c>
      <c r="G403" s="222" t="s">
        <v>803</v>
      </c>
      <c r="H403" s="223">
        <v>30.28</v>
      </c>
      <c r="I403" s="222" t="s">
        <v>804</v>
      </c>
      <c r="J403" s="223">
        <v>66.180000000000007</v>
      </c>
    </row>
    <row r="404" spans="1:10" thickBot="1">
      <c r="A404" s="222"/>
      <c r="B404" s="222"/>
      <c r="C404" s="222"/>
      <c r="D404" s="222" t="s">
        <v>263</v>
      </c>
      <c r="E404" s="222" t="s">
        <v>805</v>
      </c>
      <c r="F404" s="223">
        <v>32.47</v>
      </c>
      <c r="G404" s="222"/>
      <c r="H404" s="323" t="s">
        <v>806</v>
      </c>
      <c r="I404" s="323"/>
      <c r="J404" s="223">
        <v>412.82</v>
      </c>
    </row>
    <row r="405" spans="1:10" ht="0.95" customHeight="1" thickTop="1">
      <c r="A405" s="224"/>
      <c r="B405" s="224"/>
      <c r="C405" s="224"/>
      <c r="D405" s="224" t="s">
        <v>263</v>
      </c>
      <c r="E405" s="224"/>
      <c r="F405" s="224"/>
      <c r="G405" s="224"/>
      <c r="H405" s="224"/>
      <c r="I405" s="224"/>
      <c r="J405" s="224"/>
    </row>
    <row r="406" spans="1:10" ht="18" customHeight="1">
      <c r="A406" s="27"/>
      <c r="B406" s="28" t="s">
        <v>27</v>
      </c>
      <c r="C406" s="27" t="s">
        <v>28</v>
      </c>
      <c r="D406" s="27" t="s">
        <v>808</v>
      </c>
      <c r="E406" s="320" t="s">
        <v>782</v>
      </c>
      <c r="F406" s="320"/>
      <c r="G406" s="29" t="s">
        <v>30</v>
      </c>
      <c r="H406" s="28" t="s">
        <v>31</v>
      </c>
      <c r="I406" s="28" t="s">
        <v>32</v>
      </c>
      <c r="J406" s="28" t="s">
        <v>2</v>
      </c>
    </row>
    <row r="407" spans="1:10" ht="24" customHeight="1">
      <c r="A407" s="162" t="s">
        <v>783</v>
      </c>
      <c r="B407" s="163" t="s">
        <v>883</v>
      </c>
      <c r="C407" s="162" t="s">
        <v>59</v>
      </c>
      <c r="D407" s="162" t="s">
        <v>884</v>
      </c>
      <c r="E407" s="321" t="s">
        <v>885</v>
      </c>
      <c r="F407" s="321"/>
      <c r="G407" s="164" t="s">
        <v>53</v>
      </c>
      <c r="H407" s="210">
        <v>1</v>
      </c>
      <c r="I407" s="211">
        <v>422.85</v>
      </c>
      <c r="J407" s="211">
        <v>422.85</v>
      </c>
    </row>
    <row r="408" spans="1:10" ht="24" customHeight="1">
      <c r="A408" s="212" t="s">
        <v>785</v>
      </c>
      <c r="B408" s="213" t="s">
        <v>1009</v>
      </c>
      <c r="C408" s="212" t="s">
        <v>59</v>
      </c>
      <c r="D408" s="212" t="s">
        <v>1010</v>
      </c>
      <c r="E408" s="322" t="s">
        <v>888</v>
      </c>
      <c r="F408" s="322"/>
      <c r="G408" s="214" t="s">
        <v>53</v>
      </c>
      <c r="H408" s="215">
        <v>1</v>
      </c>
      <c r="I408" s="216">
        <v>380.35</v>
      </c>
      <c r="J408" s="216">
        <v>380.35</v>
      </c>
    </row>
    <row r="409" spans="1:10" ht="36" customHeight="1">
      <c r="A409" s="212" t="s">
        <v>785</v>
      </c>
      <c r="B409" s="213" t="s">
        <v>1060</v>
      </c>
      <c r="C409" s="212" t="s">
        <v>59</v>
      </c>
      <c r="D409" s="212" t="s">
        <v>1061</v>
      </c>
      <c r="E409" s="322" t="s">
        <v>888</v>
      </c>
      <c r="F409" s="322"/>
      <c r="G409" s="214" t="s">
        <v>53</v>
      </c>
      <c r="H409" s="215">
        <v>1</v>
      </c>
      <c r="I409" s="216">
        <v>42.5</v>
      </c>
      <c r="J409" s="216">
        <v>42.5</v>
      </c>
    </row>
    <row r="410" spans="1:10" ht="14.25">
      <c r="A410" s="222"/>
      <c r="B410" s="222"/>
      <c r="C410" s="222"/>
      <c r="D410" s="222" t="s">
        <v>263</v>
      </c>
      <c r="E410" s="222" t="s">
        <v>802</v>
      </c>
      <c r="F410" s="223">
        <v>52.72</v>
      </c>
      <c r="G410" s="222" t="s">
        <v>803</v>
      </c>
      <c r="H410" s="223">
        <v>44.46</v>
      </c>
      <c r="I410" s="222" t="s">
        <v>804</v>
      </c>
      <c r="J410" s="223">
        <v>97.18</v>
      </c>
    </row>
    <row r="411" spans="1:10" thickBot="1">
      <c r="A411" s="222"/>
      <c r="B411" s="222"/>
      <c r="C411" s="222"/>
      <c r="D411" s="222" t="s">
        <v>263</v>
      </c>
      <c r="E411" s="222" t="s">
        <v>805</v>
      </c>
      <c r="F411" s="223">
        <v>32.770000000000003</v>
      </c>
      <c r="G411" s="222"/>
      <c r="H411" s="323" t="s">
        <v>806</v>
      </c>
      <c r="I411" s="323"/>
      <c r="J411" s="223">
        <v>455.62</v>
      </c>
    </row>
    <row r="412" spans="1:10" ht="0.95" customHeight="1" thickTop="1">
      <c r="A412" s="224"/>
      <c r="B412" s="224"/>
      <c r="C412" s="224"/>
      <c r="D412" s="224" t="s">
        <v>263</v>
      </c>
      <c r="E412" s="224"/>
      <c r="F412" s="224"/>
      <c r="G412" s="224"/>
      <c r="H412" s="224"/>
      <c r="I412" s="224"/>
      <c r="J412" s="224"/>
    </row>
    <row r="413" spans="1:10" ht="18" customHeight="1">
      <c r="A413" s="27"/>
      <c r="B413" s="28" t="s">
        <v>27</v>
      </c>
      <c r="C413" s="27" t="s">
        <v>28</v>
      </c>
      <c r="D413" s="27" t="s">
        <v>808</v>
      </c>
      <c r="E413" s="320" t="s">
        <v>782</v>
      </c>
      <c r="F413" s="320"/>
      <c r="G413" s="29" t="s">
        <v>30</v>
      </c>
      <c r="H413" s="28" t="s">
        <v>31</v>
      </c>
      <c r="I413" s="28" t="s">
        <v>32</v>
      </c>
      <c r="J413" s="28" t="s">
        <v>2</v>
      </c>
    </row>
    <row r="414" spans="1:10" ht="24" customHeight="1">
      <c r="A414" s="162" t="s">
        <v>783</v>
      </c>
      <c r="B414" s="163" t="s">
        <v>903</v>
      </c>
      <c r="C414" s="162" t="s">
        <v>59</v>
      </c>
      <c r="D414" s="162" t="s">
        <v>904</v>
      </c>
      <c r="E414" s="321" t="s">
        <v>888</v>
      </c>
      <c r="F414" s="321"/>
      <c r="G414" s="164" t="s">
        <v>53</v>
      </c>
      <c r="H414" s="210">
        <v>1</v>
      </c>
      <c r="I414" s="211">
        <v>441.28</v>
      </c>
      <c r="J414" s="211">
        <v>441.28</v>
      </c>
    </row>
    <row r="415" spans="1:10" ht="24" customHeight="1">
      <c r="A415" s="212" t="s">
        <v>785</v>
      </c>
      <c r="B415" s="213" t="s">
        <v>1062</v>
      </c>
      <c r="C415" s="212" t="s">
        <v>59</v>
      </c>
      <c r="D415" s="212" t="s">
        <v>1063</v>
      </c>
      <c r="E415" s="322" t="s">
        <v>888</v>
      </c>
      <c r="F415" s="322"/>
      <c r="G415" s="214" t="s">
        <v>53</v>
      </c>
      <c r="H415" s="215">
        <v>1</v>
      </c>
      <c r="I415" s="216">
        <v>398.78</v>
      </c>
      <c r="J415" s="216">
        <v>398.78</v>
      </c>
    </row>
    <row r="416" spans="1:10" ht="36" customHeight="1">
      <c r="A416" s="212" t="s">
        <v>785</v>
      </c>
      <c r="B416" s="213" t="s">
        <v>1060</v>
      </c>
      <c r="C416" s="212" t="s">
        <v>59</v>
      </c>
      <c r="D416" s="212" t="s">
        <v>1061</v>
      </c>
      <c r="E416" s="322" t="s">
        <v>888</v>
      </c>
      <c r="F416" s="322"/>
      <c r="G416" s="214" t="s">
        <v>53</v>
      </c>
      <c r="H416" s="215">
        <v>1</v>
      </c>
      <c r="I416" s="216">
        <v>42.5</v>
      </c>
      <c r="J416" s="216">
        <v>42.5</v>
      </c>
    </row>
    <row r="417" spans="1:10" ht="14.25">
      <c r="A417" s="222"/>
      <c r="B417" s="222"/>
      <c r="C417" s="222"/>
      <c r="D417" s="222" t="s">
        <v>263</v>
      </c>
      <c r="E417" s="222" t="s">
        <v>802</v>
      </c>
      <c r="F417" s="223">
        <v>52.72</v>
      </c>
      <c r="G417" s="222" t="s">
        <v>803</v>
      </c>
      <c r="H417" s="223">
        <v>44.46</v>
      </c>
      <c r="I417" s="222" t="s">
        <v>804</v>
      </c>
      <c r="J417" s="223">
        <v>97.18</v>
      </c>
    </row>
    <row r="418" spans="1:10" thickBot="1">
      <c r="A418" s="222"/>
      <c r="B418" s="222"/>
      <c r="C418" s="222"/>
      <c r="D418" s="222" t="s">
        <v>263</v>
      </c>
      <c r="E418" s="222" t="s">
        <v>805</v>
      </c>
      <c r="F418" s="223">
        <v>34.729999999999997</v>
      </c>
      <c r="G418" s="222"/>
      <c r="H418" s="323" t="s">
        <v>806</v>
      </c>
      <c r="I418" s="323"/>
      <c r="J418" s="223">
        <v>476.01</v>
      </c>
    </row>
    <row r="419" spans="1:10" ht="0.95" customHeight="1" thickTop="1">
      <c r="A419" s="224"/>
      <c r="B419" s="224"/>
      <c r="C419" s="224"/>
      <c r="D419" s="224" t="s">
        <v>263</v>
      </c>
      <c r="E419" s="224"/>
      <c r="F419" s="224"/>
      <c r="G419" s="224"/>
      <c r="H419" s="224"/>
      <c r="I419" s="224"/>
      <c r="J419" s="224"/>
    </row>
    <row r="420" spans="1:10" ht="18" customHeight="1">
      <c r="A420" s="27"/>
      <c r="B420" s="28" t="s">
        <v>27</v>
      </c>
      <c r="C420" s="27" t="s">
        <v>28</v>
      </c>
      <c r="D420" s="27" t="s">
        <v>808</v>
      </c>
      <c r="E420" s="320" t="s">
        <v>782</v>
      </c>
      <c r="F420" s="320"/>
      <c r="G420" s="29" t="s">
        <v>30</v>
      </c>
      <c r="H420" s="28" t="s">
        <v>31</v>
      </c>
      <c r="I420" s="28" t="s">
        <v>32</v>
      </c>
      <c r="J420" s="28" t="s">
        <v>2</v>
      </c>
    </row>
    <row r="421" spans="1:10" ht="24" customHeight="1">
      <c r="A421" s="162" t="s">
        <v>783</v>
      </c>
      <c r="B421" s="163" t="s">
        <v>1062</v>
      </c>
      <c r="C421" s="162" t="s">
        <v>59</v>
      </c>
      <c r="D421" s="162" t="s">
        <v>1063</v>
      </c>
      <c r="E421" s="321" t="s">
        <v>888</v>
      </c>
      <c r="F421" s="321"/>
      <c r="G421" s="164" t="s">
        <v>53</v>
      </c>
      <c r="H421" s="210">
        <v>1</v>
      </c>
      <c r="I421" s="211">
        <v>398.78</v>
      </c>
      <c r="J421" s="211">
        <v>398.78</v>
      </c>
    </row>
    <row r="422" spans="1:10" ht="24" customHeight="1">
      <c r="A422" s="212" t="s">
        <v>785</v>
      </c>
      <c r="B422" s="213" t="s">
        <v>790</v>
      </c>
      <c r="C422" s="212" t="s">
        <v>41</v>
      </c>
      <c r="D422" s="212" t="s">
        <v>791</v>
      </c>
      <c r="E422" s="322" t="s">
        <v>792</v>
      </c>
      <c r="F422" s="322"/>
      <c r="G422" s="214" t="s">
        <v>793</v>
      </c>
      <c r="H422" s="215">
        <v>6</v>
      </c>
      <c r="I422" s="216">
        <v>15.57</v>
      </c>
      <c r="J422" s="216">
        <v>93.42</v>
      </c>
    </row>
    <row r="423" spans="1:10" ht="24" customHeight="1">
      <c r="A423" s="217" t="s">
        <v>796</v>
      </c>
      <c r="B423" s="218" t="s">
        <v>837</v>
      </c>
      <c r="C423" s="217" t="s">
        <v>41</v>
      </c>
      <c r="D423" s="217" t="s">
        <v>838</v>
      </c>
      <c r="E423" s="324" t="s">
        <v>799</v>
      </c>
      <c r="F423" s="324"/>
      <c r="G423" s="219" t="s">
        <v>53</v>
      </c>
      <c r="H423" s="220">
        <v>0.91300000000000003</v>
      </c>
      <c r="I423" s="221">
        <v>95</v>
      </c>
      <c r="J423" s="221">
        <v>86.73</v>
      </c>
    </row>
    <row r="424" spans="1:10" ht="24" customHeight="1">
      <c r="A424" s="217" t="s">
        <v>796</v>
      </c>
      <c r="B424" s="218" t="s">
        <v>1035</v>
      </c>
      <c r="C424" s="217" t="s">
        <v>41</v>
      </c>
      <c r="D424" s="217" t="s">
        <v>1036</v>
      </c>
      <c r="E424" s="324" t="s">
        <v>799</v>
      </c>
      <c r="F424" s="324"/>
      <c r="G424" s="219" t="s">
        <v>149</v>
      </c>
      <c r="H424" s="220">
        <v>293</v>
      </c>
      <c r="I424" s="221">
        <v>0.56000000000000005</v>
      </c>
      <c r="J424" s="221">
        <v>164.08</v>
      </c>
    </row>
    <row r="425" spans="1:10" ht="24" customHeight="1">
      <c r="A425" s="217" t="s">
        <v>796</v>
      </c>
      <c r="B425" s="218" t="s">
        <v>1058</v>
      </c>
      <c r="C425" s="217" t="s">
        <v>41</v>
      </c>
      <c r="D425" s="217" t="s">
        <v>1059</v>
      </c>
      <c r="E425" s="324" t="s">
        <v>799</v>
      </c>
      <c r="F425" s="324"/>
      <c r="G425" s="219" t="s">
        <v>53</v>
      </c>
      <c r="H425" s="220">
        <v>0.627</v>
      </c>
      <c r="I425" s="221">
        <v>65.349999999999994</v>
      </c>
      <c r="J425" s="221">
        <v>40.97</v>
      </c>
    </row>
    <row r="426" spans="1:10" ht="24" customHeight="1">
      <c r="A426" s="217" t="s">
        <v>796</v>
      </c>
      <c r="B426" s="218" t="s">
        <v>1056</v>
      </c>
      <c r="C426" s="217" t="s">
        <v>41</v>
      </c>
      <c r="D426" s="217" t="s">
        <v>1057</v>
      </c>
      <c r="E426" s="324" t="s">
        <v>799</v>
      </c>
      <c r="F426" s="324"/>
      <c r="G426" s="219" t="s">
        <v>53</v>
      </c>
      <c r="H426" s="220">
        <v>0.20899999999999999</v>
      </c>
      <c r="I426" s="221">
        <v>65</v>
      </c>
      <c r="J426" s="221">
        <v>13.58</v>
      </c>
    </row>
    <row r="427" spans="1:10" ht="14.25">
      <c r="A427" s="222"/>
      <c r="B427" s="222"/>
      <c r="C427" s="222"/>
      <c r="D427" s="222" t="s">
        <v>263</v>
      </c>
      <c r="E427" s="222" t="s">
        <v>802</v>
      </c>
      <c r="F427" s="223">
        <v>35.9</v>
      </c>
      <c r="G427" s="222" t="s">
        <v>803</v>
      </c>
      <c r="H427" s="223">
        <v>30.28</v>
      </c>
      <c r="I427" s="222" t="s">
        <v>804</v>
      </c>
      <c r="J427" s="223">
        <v>66.180000000000007</v>
      </c>
    </row>
    <row r="428" spans="1:10" thickBot="1">
      <c r="A428" s="222"/>
      <c r="B428" s="222"/>
      <c r="C428" s="222"/>
      <c r="D428" s="222" t="s">
        <v>263</v>
      </c>
      <c r="E428" s="222" t="s">
        <v>805</v>
      </c>
      <c r="F428" s="223">
        <v>34.43</v>
      </c>
      <c r="G428" s="222"/>
      <c r="H428" s="323" t="s">
        <v>806</v>
      </c>
      <c r="I428" s="323"/>
      <c r="J428" s="223">
        <v>433.21</v>
      </c>
    </row>
    <row r="429" spans="1:10" ht="0.95" customHeight="1" thickTop="1">
      <c r="A429" s="224"/>
      <c r="B429" s="224"/>
      <c r="C429" s="224"/>
      <c r="D429" s="224" t="s">
        <v>263</v>
      </c>
      <c r="E429" s="224"/>
      <c r="F429" s="224"/>
      <c r="G429" s="224"/>
      <c r="H429" s="224"/>
      <c r="I429" s="224"/>
      <c r="J429" s="224"/>
    </row>
    <row r="430" spans="1:10" ht="18" customHeight="1">
      <c r="A430" s="27"/>
      <c r="B430" s="28" t="s">
        <v>27</v>
      </c>
      <c r="C430" s="27" t="s">
        <v>28</v>
      </c>
      <c r="D430" s="27" t="s">
        <v>808</v>
      </c>
      <c r="E430" s="320" t="s">
        <v>782</v>
      </c>
      <c r="F430" s="320"/>
      <c r="G430" s="29" t="s">
        <v>30</v>
      </c>
      <c r="H430" s="28" t="s">
        <v>31</v>
      </c>
      <c r="I430" s="28" t="s">
        <v>32</v>
      </c>
      <c r="J430" s="28" t="s">
        <v>2</v>
      </c>
    </row>
    <row r="431" spans="1:10" ht="24" customHeight="1">
      <c r="A431" s="162" t="s">
        <v>783</v>
      </c>
      <c r="B431" s="163" t="s">
        <v>1054</v>
      </c>
      <c r="C431" s="162" t="s">
        <v>59</v>
      </c>
      <c r="D431" s="162" t="s">
        <v>1055</v>
      </c>
      <c r="E431" s="321" t="s">
        <v>888</v>
      </c>
      <c r="F431" s="321"/>
      <c r="G431" s="164" t="s">
        <v>53</v>
      </c>
      <c r="H431" s="210">
        <v>1</v>
      </c>
      <c r="I431" s="211">
        <v>406.43</v>
      </c>
      <c r="J431" s="211">
        <v>406.43</v>
      </c>
    </row>
    <row r="432" spans="1:10" ht="36" customHeight="1">
      <c r="A432" s="212" t="s">
        <v>785</v>
      </c>
      <c r="B432" s="213" t="s">
        <v>886</v>
      </c>
      <c r="C432" s="212" t="s">
        <v>59</v>
      </c>
      <c r="D432" s="212" t="s">
        <v>887</v>
      </c>
      <c r="E432" s="322" t="s">
        <v>888</v>
      </c>
      <c r="F432" s="322"/>
      <c r="G432" s="214" t="s">
        <v>53</v>
      </c>
      <c r="H432" s="215">
        <v>1</v>
      </c>
      <c r="I432" s="216">
        <v>42.5</v>
      </c>
      <c r="J432" s="216">
        <v>42.5</v>
      </c>
    </row>
    <row r="433" spans="1:10" ht="36" customHeight="1">
      <c r="A433" s="217" t="s">
        <v>796</v>
      </c>
      <c r="B433" s="218" t="s">
        <v>1064</v>
      </c>
      <c r="C433" s="217" t="s">
        <v>41</v>
      </c>
      <c r="D433" s="217" t="s">
        <v>1065</v>
      </c>
      <c r="E433" s="324" t="s">
        <v>799</v>
      </c>
      <c r="F433" s="324"/>
      <c r="G433" s="219" t="s">
        <v>53</v>
      </c>
      <c r="H433" s="220">
        <v>1</v>
      </c>
      <c r="I433" s="221">
        <v>330</v>
      </c>
      <c r="J433" s="221">
        <v>330</v>
      </c>
    </row>
    <row r="434" spans="1:10" ht="24" customHeight="1">
      <c r="A434" s="217" t="s">
        <v>796</v>
      </c>
      <c r="B434" s="218" t="s">
        <v>1066</v>
      </c>
      <c r="C434" s="217" t="s">
        <v>41</v>
      </c>
      <c r="D434" s="217" t="s">
        <v>1067</v>
      </c>
      <c r="E434" s="324" t="s">
        <v>799</v>
      </c>
      <c r="F434" s="324"/>
      <c r="G434" s="219" t="s">
        <v>53</v>
      </c>
      <c r="H434" s="220">
        <v>1</v>
      </c>
      <c r="I434" s="221">
        <v>33.93</v>
      </c>
      <c r="J434" s="221">
        <v>33.93</v>
      </c>
    </row>
    <row r="435" spans="1:10" ht="14.25">
      <c r="A435" s="222"/>
      <c r="B435" s="222"/>
      <c r="C435" s="222"/>
      <c r="D435" s="222" t="s">
        <v>263</v>
      </c>
      <c r="E435" s="222" t="s">
        <v>802</v>
      </c>
      <c r="F435" s="223">
        <v>16.82</v>
      </c>
      <c r="G435" s="222" t="s">
        <v>803</v>
      </c>
      <c r="H435" s="223">
        <v>14.18</v>
      </c>
      <c r="I435" s="222" t="s">
        <v>804</v>
      </c>
      <c r="J435" s="223">
        <v>31</v>
      </c>
    </row>
    <row r="436" spans="1:10" thickBot="1">
      <c r="A436" s="222"/>
      <c r="B436" s="222"/>
      <c r="C436" s="222"/>
      <c r="D436" s="222" t="s">
        <v>263</v>
      </c>
      <c r="E436" s="222" t="s">
        <v>805</v>
      </c>
      <c r="F436" s="223">
        <v>41.88</v>
      </c>
      <c r="G436" s="222"/>
      <c r="H436" s="323" t="s">
        <v>806</v>
      </c>
      <c r="I436" s="323"/>
      <c r="J436" s="223">
        <v>448.31</v>
      </c>
    </row>
    <row r="437" spans="1:10" ht="0.95" customHeight="1" thickTop="1">
      <c r="A437" s="224"/>
      <c r="B437" s="224"/>
      <c r="C437" s="224"/>
      <c r="D437" s="224" t="s">
        <v>263</v>
      </c>
      <c r="E437" s="224"/>
      <c r="F437" s="224"/>
      <c r="G437" s="224"/>
      <c r="H437" s="224"/>
      <c r="I437" s="224"/>
      <c r="J437" s="224"/>
    </row>
    <row r="438" spans="1:10" ht="18" customHeight="1">
      <c r="A438" s="27"/>
      <c r="B438" s="28" t="s">
        <v>27</v>
      </c>
      <c r="C438" s="27" t="s">
        <v>28</v>
      </c>
      <c r="D438" s="27" t="s">
        <v>808</v>
      </c>
      <c r="E438" s="320" t="s">
        <v>782</v>
      </c>
      <c r="F438" s="320"/>
      <c r="G438" s="29" t="s">
        <v>30</v>
      </c>
      <c r="H438" s="28" t="s">
        <v>31</v>
      </c>
      <c r="I438" s="28" t="s">
        <v>32</v>
      </c>
      <c r="J438" s="28" t="s">
        <v>2</v>
      </c>
    </row>
    <row r="439" spans="1:10" ht="36" customHeight="1">
      <c r="A439" s="162" t="s">
        <v>783</v>
      </c>
      <c r="B439" s="163" t="s">
        <v>1051</v>
      </c>
      <c r="C439" s="162" t="s">
        <v>59</v>
      </c>
      <c r="D439" s="162" t="s">
        <v>1052</v>
      </c>
      <c r="E439" s="321" t="s">
        <v>1053</v>
      </c>
      <c r="F439" s="321"/>
      <c r="G439" s="164" t="s">
        <v>42</v>
      </c>
      <c r="H439" s="210">
        <v>1</v>
      </c>
      <c r="I439" s="211">
        <v>79.52</v>
      </c>
      <c r="J439" s="211">
        <v>79.52</v>
      </c>
    </row>
    <row r="440" spans="1:10" ht="24" customHeight="1">
      <c r="A440" s="212" t="s">
        <v>785</v>
      </c>
      <c r="B440" s="213" t="s">
        <v>790</v>
      </c>
      <c r="C440" s="212" t="s">
        <v>41</v>
      </c>
      <c r="D440" s="212" t="s">
        <v>791</v>
      </c>
      <c r="E440" s="322" t="s">
        <v>792</v>
      </c>
      <c r="F440" s="322"/>
      <c r="G440" s="214" t="s">
        <v>793</v>
      </c>
      <c r="H440" s="215">
        <v>1.35</v>
      </c>
      <c r="I440" s="216">
        <v>15.57</v>
      </c>
      <c r="J440" s="216">
        <v>21.01</v>
      </c>
    </row>
    <row r="441" spans="1:10" ht="24" customHeight="1">
      <c r="A441" s="212" t="s">
        <v>785</v>
      </c>
      <c r="B441" s="213" t="s">
        <v>794</v>
      </c>
      <c r="C441" s="212" t="s">
        <v>41</v>
      </c>
      <c r="D441" s="212" t="s">
        <v>795</v>
      </c>
      <c r="E441" s="322" t="s">
        <v>792</v>
      </c>
      <c r="F441" s="322"/>
      <c r="G441" s="214" t="s">
        <v>793</v>
      </c>
      <c r="H441" s="215">
        <v>0.97299999999999998</v>
      </c>
      <c r="I441" s="216">
        <v>19.12</v>
      </c>
      <c r="J441" s="216">
        <v>18.600000000000001</v>
      </c>
    </row>
    <row r="442" spans="1:10" ht="24" customHeight="1">
      <c r="A442" s="217" t="s">
        <v>796</v>
      </c>
      <c r="B442" s="218" t="s">
        <v>1068</v>
      </c>
      <c r="C442" s="217" t="s">
        <v>59</v>
      </c>
      <c r="D442" s="217" t="s">
        <v>1069</v>
      </c>
      <c r="E442" s="324" t="s">
        <v>799</v>
      </c>
      <c r="F442" s="324"/>
      <c r="G442" s="219" t="s">
        <v>42</v>
      </c>
      <c r="H442" s="220">
        <v>0.23400000000000001</v>
      </c>
      <c r="I442" s="221">
        <v>50.83</v>
      </c>
      <c r="J442" s="221">
        <v>11.89</v>
      </c>
    </row>
    <row r="443" spans="1:10" ht="24" customHeight="1">
      <c r="A443" s="217" t="s">
        <v>796</v>
      </c>
      <c r="B443" s="218" t="s">
        <v>1070</v>
      </c>
      <c r="C443" s="217" t="s">
        <v>59</v>
      </c>
      <c r="D443" s="217" t="s">
        <v>1071</v>
      </c>
      <c r="E443" s="324" t="s">
        <v>799</v>
      </c>
      <c r="F443" s="324"/>
      <c r="G443" s="219" t="s">
        <v>825</v>
      </c>
      <c r="H443" s="220">
        <v>1.2270000000000001</v>
      </c>
      <c r="I443" s="221">
        <v>10.39</v>
      </c>
      <c r="J443" s="221">
        <v>12.74</v>
      </c>
    </row>
    <row r="444" spans="1:10" ht="24" customHeight="1">
      <c r="A444" s="217" t="s">
        <v>796</v>
      </c>
      <c r="B444" s="218" t="s">
        <v>1072</v>
      </c>
      <c r="C444" s="217" t="s">
        <v>41</v>
      </c>
      <c r="D444" s="217" t="s">
        <v>1073</v>
      </c>
      <c r="E444" s="324" t="s">
        <v>799</v>
      </c>
      <c r="F444" s="324"/>
      <c r="G444" s="219" t="s">
        <v>149</v>
      </c>
      <c r="H444" s="220">
        <v>0.15</v>
      </c>
      <c r="I444" s="221">
        <v>26</v>
      </c>
      <c r="J444" s="221">
        <v>3.9</v>
      </c>
    </row>
    <row r="445" spans="1:10" ht="24" customHeight="1">
      <c r="A445" s="217" t="s">
        <v>796</v>
      </c>
      <c r="B445" s="218" t="s">
        <v>1074</v>
      </c>
      <c r="C445" s="217" t="s">
        <v>41</v>
      </c>
      <c r="D445" s="217" t="s">
        <v>1075</v>
      </c>
      <c r="E445" s="324" t="s">
        <v>799</v>
      </c>
      <c r="F445" s="324"/>
      <c r="G445" s="219" t="s">
        <v>222</v>
      </c>
      <c r="H445" s="220">
        <v>0.02</v>
      </c>
      <c r="I445" s="221">
        <v>7.21</v>
      </c>
      <c r="J445" s="221">
        <v>0.14000000000000001</v>
      </c>
    </row>
    <row r="446" spans="1:10" ht="24" customHeight="1">
      <c r="A446" s="217" t="s">
        <v>796</v>
      </c>
      <c r="B446" s="218" t="s">
        <v>1076</v>
      </c>
      <c r="C446" s="217" t="s">
        <v>41</v>
      </c>
      <c r="D446" s="217" t="s">
        <v>1077</v>
      </c>
      <c r="E446" s="324" t="s">
        <v>799</v>
      </c>
      <c r="F446" s="324"/>
      <c r="G446" s="219" t="s">
        <v>149</v>
      </c>
      <c r="H446" s="220">
        <v>2.5000000000000001E-2</v>
      </c>
      <c r="I446" s="221">
        <v>24.41</v>
      </c>
      <c r="J446" s="221">
        <v>0.61</v>
      </c>
    </row>
    <row r="447" spans="1:10" ht="24" customHeight="1">
      <c r="A447" s="217" t="s">
        <v>796</v>
      </c>
      <c r="B447" s="218" t="s">
        <v>1078</v>
      </c>
      <c r="C447" s="217" t="s">
        <v>41</v>
      </c>
      <c r="D447" s="217" t="s">
        <v>1079</v>
      </c>
      <c r="E447" s="324" t="s">
        <v>799</v>
      </c>
      <c r="F447" s="324"/>
      <c r="G447" s="219" t="s">
        <v>149</v>
      </c>
      <c r="H447" s="220">
        <v>0.1</v>
      </c>
      <c r="I447" s="221">
        <v>24.88</v>
      </c>
      <c r="J447" s="221">
        <v>2.48</v>
      </c>
    </row>
    <row r="448" spans="1:10" ht="24" customHeight="1">
      <c r="A448" s="217" t="s">
        <v>796</v>
      </c>
      <c r="B448" s="218" t="s">
        <v>1080</v>
      </c>
      <c r="C448" s="217" t="s">
        <v>41</v>
      </c>
      <c r="D448" s="217" t="s">
        <v>1081</v>
      </c>
      <c r="E448" s="324" t="s">
        <v>799</v>
      </c>
      <c r="F448" s="324"/>
      <c r="G448" s="219" t="s">
        <v>11</v>
      </c>
      <c r="H448" s="220">
        <v>1.089</v>
      </c>
      <c r="I448" s="221">
        <v>6.3</v>
      </c>
      <c r="J448" s="221">
        <v>6.86</v>
      </c>
    </row>
    <row r="449" spans="1:10" ht="24" customHeight="1">
      <c r="A449" s="217" t="s">
        <v>796</v>
      </c>
      <c r="B449" s="218" t="s">
        <v>1082</v>
      </c>
      <c r="C449" s="217" t="s">
        <v>41</v>
      </c>
      <c r="D449" s="217" t="s">
        <v>1083</v>
      </c>
      <c r="E449" s="324" t="s">
        <v>799</v>
      </c>
      <c r="F449" s="324"/>
      <c r="G449" s="219" t="s">
        <v>11</v>
      </c>
      <c r="H449" s="220">
        <v>0.122</v>
      </c>
      <c r="I449" s="221">
        <v>10.59</v>
      </c>
      <c r="J449" s="221">
        <v>1.29</v>
      </c>
    </row>
    <row r="450" spans="1:10" ht="14.25">
      <c r="A450" s="222"/>
      <c r="B450" s="222"/>
      <c r="C450" s="222"/>
      <c r="D450" s="222" t="s">
        <v>263</v>
      </c>
      <c r="E450" s="222" t="s">
        <v>802</v>
      </c>
      <c r="F450" s="223">
        <v>15.77</v>
      </c>
      <c r="G450" s="222" t="s">
        <v>803</v>
      </c>
      <c r="H450" s="223">
        <v>13.29</v>
      </c>
      <c r="I450" s="222" t="s">
        <v>804</v>
      </c>
      <c r="J450" s="223">
        <v>29.06</v>
      </c>
    </row>
    <row r="451" spans="1:10" thickBot="1">
      <c r="A451" s="222"/>
      <c r="B451" s="222"/>
      <c r="C451" s="222"/>
      <c r="D451" s="222" t="s">
        <v>263</v>
      </c>
      <c r="E451" s="222" t="s">
        <v>805</v>
      </c>
      <c r="F451" s="223">
        <v>4.83</v>
      </c>
      <c r="G451" s="222"/>
      <c r="H451" s="323" t="s">
        <v>806</v>
      </c>
      <c r="I451" s="323"/>
      <c r="J451" s="223">
        <v>84.35</v>
      </c>
    </row>
    <row r="452" spans="1:10" ht="0.95" customHeight="1" thickTop="1">
      <c r="A452" s="224"/>
      <c r="B452" s="224"/>
      <c r="C452" s="224"/>
      <c r="D452" s="224" t="s">
        <v>263</v>
      </c>
      <c r="E452" s="224"/>
      <c r="F452" s="224"/>
      <c r="G452" s="224"/>
      <c r="H452" s="224"/>
      <c r="I452" s="224"/>
      <c r="J452" s="224"/>
    </row>
    <row r="453" spans="1:10" ht="18" customHeight="1">
      <c r="A453" s="27"/>
      <c r="B453" s="28" t="s">
        <v>27</v>
      </c>
      <c r="C453" s="27" t="s">
        <v>28</v>
      </c>
      <c r="D453" s="27" t="s">
        <v>808</v>
      </c>
      <c r="E453" s="320" t="s">
        <v>782</v>
      </c>
      <c r="F453" s="320"/>
      <c r="G453" s="29" t="s">
        <v>30</v>
      </c>
      <c r="H453" s="28" t="s">
        <v>31</v>
      </c>
      <c r="I453" s="28" t="s">
        <v>32</v>
      </c>
      <c r="J453" s="28" t="s">
        <v>2</v>
      </c>
    </row>
    <row r="454" spans="1:10" ht="24" customHeight="1">
      <c r="A454" s="162" t="s">
        <v>783</v>
      </c>
      <c r="B454" s="163" t="s">
        <v>995</v>
      </c>
      <c r="C454" s="162" t="s">
        <v>59</v>
      </c>
      <c r="D454" s="162" t="s">
        <v>996</v>
      </c>
      <c r="E454" s="321" t="s">
        <v>902</v>
      </c>
      <c r="F454" s="321"/>
      <c r="G454" s="164" t="s">
        <v>42</v>
      </c>
      <c r="H454" s="210">
        <v>1</v>
      </c>
      <c r="I454" s="211">
        <v>109.57</v>
      </c>
      <c r="J454" s="211">
        <v>109.57</v>
      </c>
    </row>
    <row r="455" spans="1:10" ht="24" customHeight="1">
      <c r="A455" s="212" t="s">
        <v>785</v>
      </c>
      <c r="B455" s="213" t="s">
        <v>790</v>
      </c>
      <c r="C455" s="212" t="s">
        <v>41</v>
      </c>
      <c r="D455" s="212" t="s">
        <v>791</v>
      </c>
      <c r="E455" s="322" t="s">
        <v>792</v>
      </c>
      <c r="F455" s="322"/>
      <c r="G455" s="214" t="s">
        <v>793</v>
      </c>
      <c r="H455" s="215">
        <v>1.5</v>
      </c>
      <c r="I455" s="216">
        <v>15.57</v>
      </c>
      <c r="J455" s="216">
        <v>23.35</v>
      </c>
    </row>
    <row r="456" spans="1:10" ht="24" customHeight="1">
      <c r="A456" s="212" t="s">
        <v>785</v>
      </c>
      <c r="B456" s="213" t="s">
        <v>794</v>
      </c>
      <c r="C456" s="212" t="s">
        <v>41</v>
      </c>
      <c r="D456" s="212" t="s">
        <v>795</v>
      </c>
      <c r="E456" s="322" t="s">
        <v>792</v>
      </c>
      <c r="F456" s="322"/>
      <c r="G456" s="214" t="s">
        <v>793</v>
      </c>
      <c r="H456" s="215">
        <v>1.5</v>
      </c>
      <c r="I456" s="216">
        <v>19.12</v>
      </c>
      <c r="J456" s="216">
        <v>28.68</v>
      </c>
    </row>
    <row r="457" spans="1:10" ht="24" customHeight="1">
      <c r="A457" s="217" t="s">
        <v>796</v>
      </c>
      <c r="B457" s="218" t="s">
        <v>1068</v>
      </c>
      <c r="C457" s="217" t="s">
        <v>59</v>
      </c>
      <c r="D457" s="217" t="s">
        <v>1069</v>
      </c>
      <c r="E457" s="324" t="s">
        <v>799</v>
      </c>
      <c r="F457" s="324"/>
      <c r="G457" s="219" t="s">
        <v>42</v>
      </c>
      <c r="H457" s="220">
        <v>0.55000000000000004</v>
      </c>
      <c r="I457" s="221">
        <v>50.83</v>
      </c>
      <c r="J457" s="221">
        <v>27.95</v>
      </c>
    </row>
    <row r="458" spans="1:10" ht="24" customHeight="1">
      <c r="A458" s="217" t="s">
        <v>796</v>
      </c>
      <c r="B458" s="218" t="s">
        <v>1070</v>
      </c>
      <c r="C458" s="217" t="s">
        <v>59</v>
      </c>
      <c r="D458" s="217" t="s">
        <v>1071</v>
      </c>
      <c r="E458" s="324" t="s">
        <v>799</v>
      </c>
      <c r="F458" s="324"/>
      <c r="G458" s="219" t="s">
        <v>825</v>
      </c>
      <c r="H458" s="220">
        <v>0.5</v>
      </c>
      <c r="I458" s="221">
        <v>10.39</v>
      </c>
      <c r="J458" s="221">
        <v>5.19</v>
      </c>
    </row>
    <row r="459" spans="1:10" ht="24" customHeight="1">
      <c r="A459" s="217" t="s">
        <v>796</v>
      </c>
      <c r="B459" s="218" t="s">
        <v>1072</v>
      </c>
      <c r="C459" s="217" t="s">
        <v>41</v>
      </c>
      <c r="D459" s="217" t="s">
        <v>1073</v>
      </c>
      <c r="E459" s="324" t="s">
        <v>799</v>
      </c>
      <c r="F459" s="324"/>
      <c r="G459" s="219" t="s">
        <v>149</v>
      </c>
      <c r="H459" s="220">
        <v>0.15</v>
      </c>
      <c r="I459" s="221">
        <v>26</v>
      </c>
      <c r="J459" s="221">
        <v>3.9</v>
      </c>
    </row>
    <row r="460" spans="1:10" ht="24" customHeight="1">
      <c r="A460" s="217" t="s">
        <v>796</v>
      </c>
      <c r="B460" s="218" t="s">
        <v>1074</v>
      </c>
      <c r="C460" s="217" t="s">
        <v>41</v>
      </c>
      <c r="D460" s="217" t="s">
        <v>1075</v>
      </c>
      <c r="E460" s="324" t="s">
        <v>799</v>
      </c>
      <c r="F460" s="324"/>
      <c r="G460" s="219" t="s">
        <v>222</v>
      </c>
      <c r="H460" s="220">
        <v>1.4999999999999999E-2</v>
      </c>
      <c r="I460" s="221">
        <v>7.21</v>
      </c>
      <c r="J460" s="221">
        <v>0.1</v>
      </c>
    </row>
    <row r="461" spans="1:10" ht="24" customHeight="1">
      <c r="A461" s="217" t="s">
        <v>796</v>
      </c>
      <c r="B461" s="218" t="s">
        <v>1084</v>
      </c>
      <c r="C461" s="217" t="s">
        <v>41</v>
      </c>
      <c r="D461" s="217" t="s">
        <v>1085</v>
      </c>
      <c r="E461" s="324" t="s">
        <v>799</v>
      </c>
      <c r="F461" s="324"/>
      <c r="G461" s="219" t="s">
        <v>149</v>
      </c>
      <c r="H461" s="220">
        <v>0.3</v>
      </c>
      <c r="I461" s="221">
        <v>26.02</v>
      </c>
      <c r="J461" s="221">
        <v>7.8</v>
      </c>
    </row>
    <row r="462" spans="1:10" ht="24" customHeight="1">
      <c r="A462" s="217" t="s">
        <v>796</v>
      </c>
      <c r="B462" s="218" t="s">
        <v>1080</v>
      </c>
      <c r="C462" s="217" t="s">
        <v>41</v>
      </c>
      <c r="D462" s="217" t="s">
        <v>1081</v>
      </c>
      <c r="E462" s="324" t="s">
        <v>799</v>
      </c>
      <c r="F462" s="324"/>
      <c r="G462" s="219" t="s">
        <v>11</v>
      </c>
      <c r="H462" s="220">
        <v>2</v>
      </c>
      <c r="I462" s="221">
        <v>6.3</v>
      </c>
      <c r="J462" s="221">
        <v>12.6</v>
      </c>
    </row>
    <row r="463" spans="1:10" ht="14.25">
      <c r="A463" s="222"/>
      <c r="B463" s="222"/>
      <c r="C463" s="222"/>
      <c r="D463" s="222" t="s">
        <v>263</v>
      </c>
      <c r="E463" s="222" t="s">
        <v>802</v>
      </c>
      <c r="F463" s="223">
        <v>20.83</v>
      </c>
      <c r="G463" s="222" t="s">
        <v>803</v>
      </c>
      <c r="H463" s="223">
        <v>17.559999999999999</v>
      </c>
      <c r="I463" s="222" t="s">
        <v>804</v>
      </c>
      <c r="J463" s="223">
        <v>38.39</v>
      </c>
    </row>
    <row r="464" spans="1:10" thickBot="1">
      <c r="A464" s="222"/>
      <c r="B464" s="222"/>
      <c r="C464" s="222"/>
      <c r="D464" s="222" t="s">
        <v>263</v>
      </c>
      <c r="E464" s="222" t="s">
        <v>805</v>
      </c>
      <c r="F464" s="223">
        <v>6.92</v>
      </c>
      <c r="G464" s="222"/>
      <c r="H464" s="323" t="s">
        <v>806</v>
      </c>
      <c r="I464" s="323"/>
      <c r="J464" s="223">
        <v>116.49</v>
      </c>
    </row>
    <row r="465" spans="1:10" ht="0.95" customHeight="1" thickTop="1">
      <c r="A465" s="224"/>
      <c r="B465" s="224"/>
      <c r="C465" s="224"/>
      <c r="D465" s="224" t="s">
        <v>263</v>
      </c>
      <c r="E465" s="224"/>
      <c r="F465" s="224"/>
      <c r="G465" s="224"/>
      <c r="H465" s="224"/>
      <c r="I465" s="224"/>
      <c r="J465" s="224"/>
    </row>
    <row r="466" spans="1:10" ht="18" customHeight="1">
      <c r="A466" s="27"/>
      <c r="B466" s="28" t="s">
        <v>27</v>
      </c>
      <c r="C466" s="27" t="s">
        <v>28</v>
      </c>
      <c r="D466" s="27" t="s">
        <v>808</v>
      </c>
      <c r="E466" s="320" t="s">
        <v>782</v>
      </c>
      <c r="F466" s="320"/>
      <c r="G466" s="29" t="s">
        <v>30</v>
      </c>
      <c r="H466" s="28" t="s">
        <v>31</v>
      </c>
      <c r="I466" s="28" t="s">
        <v>32</v>
      </c>
      <c r="J466" s="28" t="s">
        <v>2</v>
      </c>
    </row>
    <row r="467" spans="1:10" ht="24" customHeight="1">
      <c r="A467" s="162" t="s">
        <v>783</v>
      </c>
      <c r="B467" s="163" t="s">
        <v>900</v>
      </c>
      <c r="C467" s="162" t="s">
        <v>59</v>
      </c>
      <c r="D467" s="162" t="s">
        <v>901</v>
      </c>
      <c r="E467" s="321" t="s">
        <v>902</v>
      </c>
      <c r="F467" s="321"/>
      <c r="G467" s="164" t="s">
        <v>42</v>
      </c>
      <c r="H467" s="210">
        <v>1</v>
      </c>
      <c r="I467" s="211">
        <v>90.94</v>
      </c>
      <c r="J467" s="211">
        <v>90.94</v>
      </c>
    </row>
    <row r="468" spans="1:10" ht="24" customHeight="1">
      <c r="A468" s="212" t="s">
        <v>785</v>
      </c>
      <c r="B468" s="213" t="s">
        <v>790</v>
      </c>
      <c r="C468" s="212" t="s">
        <v>41</v>
      </c>
      <c r="D468" s="212" t="s">
        <v>791</v>
      </c>
      <c r="E468" s="322" t="s">
        <v>792</v>
      </c>
      <c r="F468" s="322"/>
      <c r="G468" s="214" t="s">
        <v>793</v>
      </c>
      <c r="H468" s="215">
        <v>1.4</v>
      </c>
      <c r="I468" s="216">
        <v>15.57</v>
      </c>
      <c r="J468" s="216">
        <v>21.79</v>
      </c>
    </row>
    <row r="469" spans="1:10" ht="24" customHeight="1">
      <c r="A469" s="212" t="s">
        <v>785</v>
      </c>
      <c r="B469" s="213" t="s">
        <v>794</v>
      </c>
      <c r="C469" s="212" t="s">
        <v>41</v>
      </c>
      <c r="D469" s="212" t="s">
        <v>795</v>
      </c>
      <c r="E469" s="322" t="s">
        <v>792</v>
      </c>
      <c r="F469" s="322"/>
      <c r="G469" s="214" t="s">
        <v>793</v>
      </c>
      <c r="H469" s="215">
        <v>1.4</v>
      </c>
      <c r="I469" s="216">
        <v>19.12</v>
      </c>
      <c r="J469" s="216">
        <v>26.76</v>
      </c>
    </row>
    <row r="470" spans="1:10" ht="24" customHeight="1">
      <c r="A470" s="217" t="s">
        <v>796</v>
      </c>
      <c r="B470" s="218" t="s">
        <v>1068</v>
      </c>
      <c r="C470" s="217" t="s">
        <v>59</v>
      </c>
      <c r="D470" s="217" t="s">
        <v>1069</v>
      </c>
      <c r="E470" s="324" t="s">
        <v>799</v>
      </c>
      <c r="F470" s="324"/>
      <c r="G470" s="219" t="s">
        <v>42</v>
      </c>
      <c r="H470" s="220">
        <v>0.37</v>
      </c>
      <c r="I470" s="221">
        <v>50.83</v>
      </c>
      <c r="J470" s="221">
        <v>18.8</v>
      </c>
    </row>
    <row r="471" spans="1:10" ht="24" customHeight="1">
      <c r="A471" s="217" t="s">
        <v>796</v>
      </c>
      <c r="B471" s="218" t="s">
        <v>1070</v>
      </c>
      <c r="C471" s="217" t="s">
        <v>59</v>
      </c>
      <c r="D471" s="217" t="s">
        <v>1071</v>
      </c>
      <c r="E471" s="324" t="s">
        <v>799</v>
      </c>
      <c r="F471" s="324"/>
      <c r="G471" s="219" t="s">
        <v>825</v>
      </c>
      <c r="H471" s="220">
        <v>0.33</v>
      </c>
      <c r="I471" s="221">
        <v>10.39</v>
      </c>
      <c r="J471" s="221">
        <v>3.42</v>
      </c>
    </row>
    <row r="472" spans="1:10" ht="24" customHeight="1">
      <c r="A472" s="217" t="s">
        <v>796</v>
      </c>
      <c r="B472" s="218" t="s">
        <v>1072</v>
      </c>
      <c r="C472" s="217" t="s">
        <v>41</v>
      </c>
      <c r="D472" s="217" t="s">
        <v>1073</v>
      </c>
      <c r="E472" s="324" t="s">
        <v>799</v>
      </c>
      <c r="F472" s="324"/>
      <c r="G472" s="219" t="s">
        <v>149</v>
      </c>
      <c r="H472" s="220">
        <v>0.15</v>
      </c>
      <c r="I472" s="221">
        <v>26</v>
      </c>
      <c r="J472" s="221">
        <v>3.9</v>
      </c>
    </row>
    <row r="473" spans="1:10" ht="24" customHeight="1">
      <c r="A473" s="217" t="s">
        <v>796</v>
      </c>
      <c r="B473" s="218" t="s">
        <v>1074</v>
      </c>
      <c r="C473" s="217" t="s">
        <v>41</v>
      </c>
      <c r="D473" s="217" t="s">
        <v>1075</v>
      </c>
      <c r="E473" s="324" t="s">
        <v>799</v>
      </c>
      <c r="F473" s="324"/>
      <c r="G473" s="219" t="s">
        <v>222</v>
      </c>
      <c r="H473" s="220">
        <v>1.4999999999999999E-2</v>
      </c>
      <c r="I473" s="221">
        <v>7.21</v>
      </c>
      <c r="J473" s="221">
        <v>0.1</v>
      </c>
    </row>
    <row r="474" spans="1:10" ht="24" customHeight="1">
      <c r="A474" s="217" t="s">
        <v>796</v>
      </c>
      <c r="B474" s="218" t="s">
        <v>1084</v>
      </c>
      <c r="C474" s="217" t="s">
        <v>41</v>
      </c>
      <c r="D474" s="217" t="s">
        <v>1085</v>
      </c>
      <c r="E474" s="324" t="s">
        <v>799</v>
      </c>
      <c r="F474" s="324"/>
      <c r="G474" s="219" t="s">
        <v>149</v>
      </c>
      <c r="H474" s="220">
        <v>0.3</v>
      </c>
      <c r="I474" s="221">
        <v>26.02</v>
      </c>
      <c r="J474" s="221">
        <v>7.8</v>
      </c>
    </row>
    <row r="475" spans="1:10" ht="24" customHeight="1">
      <c r="A475" s="217" t="s">
        <v>796</v>
      </c>
      <c r="B475" s="218" t="s">
        <v>1080</v>
      </c>
      <c r="C475" s="217" t="s">
        <v>41</v>
      </c>
      <c r="D475" s="217" t="s">
        <v>1081</v>
      </c>
      <c r="E475" s="324" t="s">
        <v>799</v>
      </c>
      <c r="F475" s="324"/>
      <c r="G475" s="219" t="s">
        <v>11</v>
      </c>
      <c r="H475" s="220">
        <v>1.33</v>
      </c>
      <c r="I475" s="221">
        <v>6.3</v>
      </c>
      <c r="J475" s="221">
        <v>8.3699999999999992</v>
      </c>
    </row>
    <row r="476" spans="1:10" ht="14.25">
      <c r="A476" s="222"/>
      <c r="B476" s="222"/>
      <c r="C476" s="222"/>
      <c r="D476" s="222" t="s">
        <v>263</v>
      </c>
      <c r="E476" s="222" t="s">
        <v>802</v>
      </c>
      <c r="F476" s="223">
        <v>19.440000000000001</v>
      </c>
      <c r="G476" s="222" t="s">
        <v>803</v>
      </c>
      <c r="H476" s="223">
        <v>16.39</v>
      </c>
      <c r="I476" s="222" t="s">
        <v>804</v>
      </c>
      <c r="J476" s="223">
        <v>35.83</v>
      </c>
    </row>
    <row r="477" spans="1:10" thickBot="1">
      <c r="A477" s="222"/>
      <c r="B477" s="222"/>
      <c r="C477" s="222"/>
      <c r="D477" s="222" t="s">
        <v>263</v>
      </c>
      <c r="E477" s="222" t="s">
        <v>805</v>
      </c>
      <c r="F477" s="223">
        <v>5.17</v>
      </c>
      <c r="G477" s="222"/>
      <c r="H477" s="323" t="s">
        <v>806</v>
      </c>
      <c r="I477" s="323"/>
      <c r="J477" s="223">
        <v>96.11</v>
      </c>
    </row>
    <row r="478" spans="1:10" ht="0.95" customHeight="1" thickTop="1">
      <c r="A478" s="224"/>
      <c r="B478" s="224"/>
      <c r="C478" s="224"/>
      <c r="D478" s="224" t="s">
        <v>263</v>
      </c>
      <c r="E478" s="224"/>
      <c r="F478" s="224"/>
      <c r="G478" s="224"/>
      <c r="H478" s="224"/>
      <c r="I478" s="224"/>
      <c r="J478" s="224"/>
    </row>
    <row r="479" spans="1:10" ht="18" customHeight="1">
      <c r="A479" s="27"/>
      <c r="B479" s="28" t="s">
        <v>27</v>
      </c>
      <c r="C479" s="27" t="s">
        <v>28</v>
      </c>
      <c r="D479" s="27" t="s">
        <v>808</v>
      </c>
      <c r="E479" s="320" t="s">
        <v>782</v>
      </c>
      <c r="F479" s="320"/>
      <c r="G479" s="29" t="s">
        <v>30</v>
      </c>
      <c r="H479" s="28" t="s">
        <v>31</v>
      </c>
      <c r="I479" s="28" t="s">
        <v>32</v>
      </c>
      <c r="J479" s="28" t="s">
        <v>2</v>
      </c>
    </row>
    <row r="480" spans="1:10" ht="36" customHeight="1">
      <c r="A480" s="162" t="s">
        <v>783</v>
      </c>
      <c r="B480" s="163" t="s">
        <v>1060</v>
      </c>
      <c r="C480" s="162" t="s">
        <v>59</v>
      </c>
      <c r="D480" s="162" t="s">
        <v>1061</v>
      </c>
      <c r="E480" s="321" t="s">
        <v>888</v>
      </c>
      <c r="F480" s="321"/>
      <c r="G480" s="164" t="s">
        <v>53</v>
      </c>
      <c r="H480" s="210">
        <v>1</v>
      </c>
      <c r="I480" s="211">
        <v>42.5</v>
      </c>
      <c r="J480" s="211">
        <v>42.5</v>
      </c>
    </row>
    <row r="481" spans="1:10" ht="24" customHeight="1">
      <c r="A481" s="212" t="s">
        <v>785</v>
      </c>
      <c r="B481" s="213" t="s">
        <v>790</v>
      </c>
      <c r="C481" s="212" t="s">
        <v>41</v>
      </c>
      <c r="D481" s="212" t="s">
        <v>791</v>
      </c>
      <c r="E481" s="322" t="s">
        <v>792</v>
      </c>
      <c r="F481" s="322"/>
      <c r="G481" s="214" t="s">
        <v>793</v>
      </c>
      <c r="H481" s="215">
        <v>1.62</v>
      </c>
      <c r="I481" s="216">
        <v>15.57</v>
      </c>
      <c r="J481" s="216">
        <v>25.22</v>
      </c>
    </row>
    <row r="482" spans="1:10" ht="24" customHeight="1">
      <c r="A482" s="212" t="s">
        <v>785</v>
      </c>
      <c r="B482" s="213" t="s">
        <v>812</v>
      </c>
      <c r="C482" s="212" t="s">
        <v>41</v>
      </c>
      <c r="D482" s="212" t="s">
        <v>813</v>
      </c>
      <c r="E482" s="322" t="s">
        <v>792</v>
      </c>
      <c r="F482" s="322"/>
      <c r="G482" s="214" t="s">
        <v>793</v>
      </c>
      <c r="H482" s="215">
        <v>0.36</v>
      </c>
      <c r="I482" s="216">
        <v>19.32</v>
      </c>
      <c r="J482" s="216">
        <v>6.95</v>
      </c>
    </row>
    <row r="483" spans="1:10" ht="24" customHeight="1">
      <c r="A483" s="212" t="s">
        <v>785</v>
      </c>
      <c r="B483" s="213" t="s">
        <v>794</v>
      </c>
      <c r="C483" s="212" t="s">
        <v>41</v>
      </c>
      <c r="D483" s="212" t="s">
        <v>795</v>
      </c>
      <c r="E483" s="322" t="s">
        <v>792</v>
      </c>
      <c r="F483" s="322"/>
      <c r="G483" s="214" t="s">
        <v>793</v>
      </c>
      <c r="H483" s="215">
        <v>0.36</v>
      </c>
      <c r="I483" s="216">
        <v>19.12</v>
      </c>
      <c r="J483" s="216">
        <v>6.88</v>
      </c>
    </row>
    <row r="484" spans="1:10" ht="24" customHeight="1">
      <c r="A484" s="212" t="s">
        <v>785</v>
      </c>
      <c r="B484" s="213" t="s">
        <v>1039</v>
      </c>
      <c r="C484" s="212" t="s">
        <v>41</v>
      </c>
      <c r="D484" s="212" t="s">
        <v>1040</v>
      </c>
      <c r="E484" s="322" t="s">
        <v>792</v>
      </c>
      <c r="F484" s="322"/>
      <c r="G484" s="214" t="s">
        <v>793</v>
      </c>
      <c r="H484" s="215">
        <v>0.18</v>
      </c>
      <c r="I484" s="216">
        <v>19.22</v>
      </c>
      <c r="J484" s="216">
        <v>3.45</v>
      </c>
    </row>
    <row r="485" spans="1:10" ht="14.25">
      <c r="A485" s="222"/>
      <c r="B485" s="222"/>
      <c r="C485" s="222"/>
      <c r="D485" s="222" t="s">
        <v>263</v>
      </c>
      <c r="E485" s="222" t="s">
        <v>802</v>
      </c>
      <c r="F485" s="223">
        <v>16.82</v>
      </c>
      <c r="G485" s="222" t="s">
        <v>803</v>
      </c>
      <c r="H485" s="223">
        <v>14.18</v>
      </c>
      <c r="I485" s="222" t="s">
        <v>804</v>
      </c>
      <c r="J485" s="223">
        <v>31</v>
      </c>
    </row>
    <row r="486" spans="1:10" thickBot="1">
      <c r="A486" s="222"/>
      <c r="B486" s="222"/>
      <c r="C486" s="222"/>
      <c r="D486" s="222" t="s">
        <v>263</v>
      </c>
      <c r="E486" s="222" t="s">
        <v>805</v>
      </c>
      <c r="F486" s="223">
        <v>0.3</v>
      </c>
      <c r="G486" s="222"/>
      <c r="H486" s="323" t="s">
        <v>806</v>
      </c>
      <c r="I486" s="323"/>
      <c r="J486" s="223">
        <v>42.8</v>
      </c>
    </row>
    <row r="487" spans="1:10" ht="0.95" customHeight="1" thickTop="1">
      <c r="A487" s="224"/>
      <c r="B487" s="224"/>
      <c r="C487" s="224"/>
      <c r="D487" s="224" t="s">
        <v>263</v>
      </c>
      <c r="E487" s="224"/>
      <c r="F487" s="224"/>
      <c r="G487" s="224"/>
      <c r="H487" s="224"/>
      <c r="I487" s="224"/>
      <c r="J487" s="224"/>
    </row>
    <row r="488" spans="1:10" ht="18" customHeight="1">
      <c r="A488" s="27"/>
      <c r="B488" s="28" t="s">
        <v>27</v>
      </c>
      <c r="C488" s="27" t="s">
        <v>28</v>
      </c>
      <c r="D488" s="27" t="s">
        <v>808</v>
      </c>
      <c r="E488" s="320" t="s">
        <v>782</v>
      </c>
      <c r="F488" s="320"/>
      <c r="G488" s="29" t="s">
        <v>30</v>
      </c>
      <c r="H488" s="28" t="s">
        <v>31</v>
      </c>
      <c r="I488" s="28" t="s">
        <v>32</v>
      </c>
      <c r="J488" s="28" t="s">
        <v>2</v>
      </c>
    </row>
    <row r="489" spans="1:10" ht="36" customHeight="1">
      <c r="A489" s="162" t="s">
        <v>783</v>
      </c>
      <c r="B489" s="163" t="s">
        <v>886</v>
      </c>
      <c r="C489" s="162" t="s">
        <v>59</v>
      </c>
      <c r="D489" s="162" t="s">
        <v>887</v>
      </c>
      <c r="E489" s="321" t="s">
        <v>888</v>
      </c>
      <c r="F489" s="321"/>
      <c r="G489" s="164" t="s">
        <v>53</v>
      </c>
      <c r="H489" s="210">
        <v>1</v>
      </c>
      <c r="I489" s="211">
        <v>42.5</v>
      </c>
      <c r="J489" s="211">
        <v>42.5</v>
      </c>
    </row>
    <row r="490" spans="1:10" ht="24" customHeight="1">
      <c r="A490" s="212" t="s">
        <v>785</v>
      </c>
      <c r="B490" s="213" t="s">
        <v>790</v>
      </c>
      <c r="C490" s="212" t="s">
        <v>41</v>
      </c>
      <c r="D490" s="212" t="s">
        <v>791</v>
      </c>
      <c r="E490" s="322" t="s">
        <v>792</v>
      </c>
      <c r="F490" s="322"/>
      <c r="G490" s="214" t="s">
        <v>793</v>
      </c>
      <c r="H490" s="215">
        <v>1.62</v>
      </c>
      <c r="I490" s="216">
        <v>15.57</v>
      </c>
      <c r="J490" s="216">
        <v>25.22</v>
      </c>
    </row>
    <row r="491" spans="1:10" ht="24" customHeight="1">
      <c r="A491" s="212" t="s">
        <v>785</v>
      </c>
      <c r="B491" s="213" t="s">
        <v>812</v>
      </c>
      <c r="C491" s="212" t="s">
        <v>41</v>
      </c>
      <c r="D491" s="212" t="s">
        <v>813</v>
      </c>
      <c r="E491" s="322" t="s">
        <v>792</v>
      </c>
      <c r="F491" s="322"/>
      <c r="G491" s="214" t="s">
        <v>793</v>
      </c>
      <c r="H491" s="215">
        <v>0.36</v>
      </c>
      <c r="I491" s="216">
        <v>19.32</v>
      </c>
      <c r="J491" s="216">
        <v>6.95</v>
      </c>
    </row>
    <row r="492" spans="1:10" ht="24" customHeight="1">
      <c r="A492" s="212" t="s">
        <v>785</v>
      </c>
      <c r="B492" s="213" t="s">
        <v>794</v>
      </c>
      <c r="C492" s="212" t="s">
        <v>41</v>
      </c>
      <c r="D492" s="212" t="s">
        <v>795</v>
      </c>
      <c r="E492" s="322" t="s">
        <v>792</v>
      </c>
      <c r="F492" s="322"/>
      <c r="G492" s="214" t="s">
        <v>793</v>
      </c>
      <c r="H492" s="215">
        <v>0.36</v>
      </c>
      <c r="I492" s="216">
        <v>19.12</v>
      </c>
      <c r="J492" s="216">
        <v>6.88</v>
      </c>
    </row>
    <row r="493" spans="1:10" ht="24" customHeight="1">
      <c r="A493" s="212" t="s">
        <v>785</v>
      </c>
      <c r="B493" s="213" t="s">
        <v>1039</v>
      </c>
      <c r="C493" s="212" t="s">
        <v>41</v>
      </c>
      <c r="D493" s="212" t="s">
        <v>1040</v>
      </c>
      <c r="E493" s="322" t="s">
        <v>792</v>
      </c>
      <c r="F493" s="322"/>
      <c r="G493" s="214" t="s">
        <v>793</v>
      </c>
      <c r="H493" s="215">
        <v>0.18</v>
      </c>
      <c r="I493" s="216">
        <v>19.22</v>
      </c>
      <c r="J493" s="216">
        <v>3.45</v>
      </c>
    </row>
    <row r="494" spans="1:10" ht="14.25">
      <c r="A494" s="222"/>
      <c r="B494" s="222"/>
      <c r="C494" s="222"/>
      <c r="D494" s="222" t="s">
        <v>263</v>
      </c>
      <c r="E494" s="222" t="s">
        <v>802</v>
      </c>
      <c r="F494" s="223">
        <v>16.82</v>
      </c>
      <c r="G494" s="222" t="s">
        <v>803</v>
      </c>
      <c r="H494" s="223">
        <v>14.18</v>
      </c>
      <c r="I494" s="222" t="s">
        <v>804</v>
      </c>
      <c r="J494" s="223">
        <v>31</v>
      </c>
    </row>
    <row r="495" spans="1:10" thickBot="1">
      <c r="A495" s="222"/>
      <c r="B495" s="222"/>
      <c r="C495" s="222"/>
      <c r="D495" s="222" t="s">
        <v>263</v>
      </c>
      <c r="E495" s="222" t="s">
        <v>805</v>
      </c>
      <c r="F495" s="223">
        <v>0.3</v>
      </c>
      <c r="G495" s="222"/>
      <c r="H495" s="323" t="s">
        <v>806</v>
      </c>
      <c r="I495" s="323"/>
      <c r="J495" s="223">
        <v>42.8</v>
      </c>
    </row>
    <row r="496" spans="1:10" ht="0.95" customHeight="1" thickTop="1">
      <c r="A496" s="224"/>
      <c r="B496" s="224"/>
      <c r="C496" s="224"/>
      <c r="D496" s="224" t="s">
        <v>263</v>
      </c>
      <c r="E496" s="224"/>
      <c r="F496" s="224"/>
      <c r="G496" s="224"/>
      <c r="H496" s="224"/>
      <c r="I496" s="224"/>
      <c r="J496" s="224"/>
    </row>
    <row r="497" spans="1:10" ht="18" customHeight="1">
      <c r="A497" s="27"/>
      <c r="B497" s="28" t="s">
        <v>27</v>
      </c>
      <c r="C497" s="27" t="s">
        <v>28</v>
      </c>
      <c r="D497" s="27" t="s">
        <v>808</v>
      </c>
      <c r="E497" s="320" t="s">
        <v>782</v>
      </c>
      <c r="F497" s="320"/>
      <c r="G497" s="29" t="s">
        <v>30</v>
      </c>
      <c r="H497" s="28" t="s">
        <v>31</v>
      </c>
      <c r="I497" s="28" t="s">
        <v>32</v>
      </c>
      <c r="J497" s="28" t="s">
        <v>2</v>
      </c>
    </row>
    <row r="498" spans="1:10" ht="36" customHeight="1">
      <c r="A498" s="162" t="s">
        <v>783</v>
      </c>
      <c r="B498" s="163" t="s">
        <v>911</v>
      </c>
      <c r="C498" s="162" t="s">
        <v>59</v>
      </c>
      <c r="D498" s="162" t="s">
        <v>912</v>
      </c>
      <c r="E498" s="321" t="s">
        <v>913</v>
      </c>
      <c r="F498" s="321"/>
      <c r="G498" s="164" t="s">
        <v>42</v>
      </c>
      <c r="H498" s="210">
        <v>1</v>
      </c>
      <c r="I498" s="211">
        <v>30.34</v>
      </c>
      <c r="J498" s="211">
        <v>30.34</v>
      </c>
    </row>
    <row r="499" spans="1:10" ht="48" customHeight="1">
      <c r="A499" s="212" t="s">
        <v>785</v>
      </c>
      <c r="B499" s="213" t="s">
        <v>1029</v>
      </c>
      <c r="C499" s="212" t="s">
        <v>59</v>
      </c>
      <c r="D499" s="212" t="s">
        <v>1030</v>
      </c>
      <c r="E499" s="322" t="s">
        <v>811</v>
      </c>
      <c r="F499" s="322"/>
      <c r="G499" s="214" t="s">
        <v>53</v>
      </c>
      <c r="H499" s="215">
        <v>0.02</v>
      </c>
      <c r="I499" s="216">
        <v>470.82</v>
      </c>
      <c r="J499" s="216">
        <v>9.41</v>
      </c>
    </row>
    <row r="500" spans="1:10" ht="24" customHeight="1">
      <c r="A500" s="212" t="s">
        <v>785</v>
      </c>
      <c r="B500" s="213" t="s">
        <v>790</v>
      </c>
      <c r="C500" s="212" t="s">
        <v>41</v>
      </c>
      <c r="D500" s="212" t="s">
        <v>791</v>
      </c>
      <c r="E500" s="322" t="s">
        <v>792</v>
      </c>
      <c r="F500" s="322"/>
      <c r="G500" s="214" t="s">
        <v>793</v>
      </c>
      <c r="H500" s="215">
        <v>0.6</v>
      </c>
      <c r="I500" s="216">
        <v>15.57</v>
      </c>
      <c r="J500" s="216">
        <v>9.34</v>
      </c>
    </row>
    <row r="501" spans="1:10" ht="24" customHeight="1">
      <c r="A501" s="212" t="s">
        <v>785</v>
      </c>
      <c r="B501" s="213" t="s">
        <v>812</v>
      </c>
      <c r="C501" s="212" t="s">
        <v>41</v>
      </c>
      <c r="D501" s="212" t="s">
        <v>813</v>
      </c>
      <c r="E501" s="322" t="s">
        <v>792</v>
      </c>
      <c r="F501" s="322"/>
      <c r="G501" s="214" t="s">
        <v>793</v>
      </c>
      <c r="H501" s="215">
        <v>0.6</v>
      </c>
      <c r="I501" s="216">
        <v>19.32</v>
      </c>
      <c r="J501" s="216">
        <v>11.59</v>
      </c>
    </row>
    <row r="502" spans="1:10" ht="14.25">
      <c r="A502" s="222"/>
      <c r="B502" s="222"/>
      <c r="C502" s="222"/>
      <c r="D502" s="222" t="s">
        <v>263</v>
      </c>
      <c r="E502" s="222" t="s">
        <v>802</v>
      </c>
      <c r="F502" s="223">
        <v>8.84</v>
      </c>
      <c r="G502" s="222" t="s">
        <v>803</v>
      </c>
      <c r="H502" s="223">
        <v>7.45</v>
      </c>
      <c r="I502" s="222" t="s">
        <v>804</v>
      </c>
      <c r="J502" s="223">
        <v>16.29</v>
      </c>
    </row>
    <row r="503" spans="1:10" thickBot="1">
      <c r="A503" s="222"/>
      <c r="B503" s="222"/>
      <c r="C503" s="222"/>
      <c r="D503" s="222" t="s">
        <v>263</v>
      </c>
      <c r="E503" s="222" t="s">
        <v>805</v>
      </c>
      <c r="F503" s="223">
        <v>1.07</v>
      </c>
      <c r="G503" s="222"/>
      <c r="H503" s="323" t="s">
        <v>806</v>
      </c>
      <c r="I503" s="323"/>
      <c r="J503" s="223">
        <v>31.41</v>
      </c>
    </row>
    <row r="504" spans="1:10" ht="0.95" customHeight="1" thickTop="1">
      <c r="A504" s="224"/>
      <c r="B504" s="224"/>
      <c r="C504" s="224"/>
      <c r="D504" s="224"/>
      <c r="E504" s="224"/>
      <c r="F504" s="224"/>
      <c r="G504" s="224"/>
      <c r="H504" s="224"/>
      <c r="I504" s="224"/>
      <c r="J504" s="224"/>
    </row>
    <row r="505" spans="1:10" ht="14.25">
      <c r="A505" s="146"/>
      <c r="B505" s="146"/>
      <c r="C505" s="146"/>
      <c r="D505" s="146"/>
      <c r="E505" s="146"/>
      <c r="F505" s="146"/>
      <c r="G505" s="146"/>
      <c r="H505" s="146"/>
      <c r="I505" s="146"/>
      <c r="J505" s="146"/>
    </row>
    <row r="506" spans="1:10" ht="14.25">
      <c r="A506" s="237"/>
      <c r="B506" s="237"/>
      <c r="C506" s="237"/>
      <c r="D506" s="30"/>
      <c r="E506" s="149"/>
      <c r="F506" s="238" t="s">
        <v>108</v>
      </c>
      <c r="G506" s="237"/>
      <c r="H506" s="239">
        <v>752656.97</v>
      </c>
      <c r="I506" s="237"/>
      <c r="J506" s="237"/>
    </row>
    <row r="507" spans="1:10" ht="14.25">
      <c r="A507" s="237"/>
      <c r="B507" s="237"/>
      <c r="C507" s="237"/>
      <c r="D507" s="30"/>
      <c r="E507" s="149"/>
      <c r="F507" s="238" t="s">
        <v>109</v>
      </c>
      <c r="G507" s="237"/>
      <c r="H507" s="239">
        <v>198021.95</v>
      </c>
      <c r="I507" s="237"/>
      <c r="J507" s="237"/>
    </row>
    <row r="508" spans="1:10" ht="14.25">
      <c r="A508" s="237"/>
      <c r="B508" s="237"/>
      <c r="C508" s="237"/>
      <c r="D508" s="30"/>
      <c r="E508" s="149"/>
      <c r="F508" s="243" t="s">
        <v>110</v>
      </c>
      <c r="G508" s="326"/>
      <c r="H508" s="244">
        <v>950678.92</v>
      </c>
      <c r="I508" s="326"/>
      <c r="J508" s="326"/>
    </row>
    <row r="509" spans="1:10" ht="15" customHeight="1">
      <c r="A509" s="240" t="s">
        <v>1096</v>
      </c>
      <c r="B509" s="240"/>
      <c r="C509" s="240"/>
      <c r="D509" s="240"/>
      <c r="E509" s="240"/>
      <c r="F509" s="240"/>
      <c r="G509" s="240"/>
      <c r="H509" s="240"/>
      <c r="I509" s="240"/>
      <c r="J509" s="240"/>
    </row>
  </sheetData>
  <mergeCells count="412">
    <mergeCell ref="A509:J509"/>
    <mergeCell ref="A507:C507"/>
    <mergeCell ref="F507:G507"/>
    <mergeCell ref="H507:J507"/>
    <mergeCell ref="A508:C508"/>
    <mergeCell ref="F508:G508"/>
    <mergeCell ref="H508:J508"/>
    <mergeCell ref="E499:F499"/>
    <mergeCell ref="E500:F500"/>
    <mergeCell ref="E501:F501"/>
    <mergeCell ref="H503:I503"/>
    <mergeCell ref="A506:C506"/>
    <mergeCell ref="F506:G506"/>
    <mergeCell ref="H506:J506"/>
    <mergeCell ref="E491:F491"/>
    <mergeCell ref="E492:F492"/>
    <mergeCell ref="E493:F493"/>
    <mergeCell ref="H495:I495"/>
    <mergeCell ref="E497:F497"/>
    <mergeCell ref="E498:F498"/>
    <mergeCell ref="E483:F483"/>
    <mergeCell ref="E484:F484"/>
    <mergeCell ref="H486:I486"/>
    <mergeCell ref="E488:F488"/>
    <mergeCell ref="E489:F489"/>
    <mergeCell ref="E490:F490"/>
    <mergeCell ref="E475:F475"/>
    <mergeCell ref="H477:I477"/>
    <mergeCell ref="E479:F479"/>
    <mergeCell ref="E480:F480"/>
    <mergeCell ref="E481:F481"/>
    <mergeCell ref="E482:F482"/>
    <mergeCell ref="E469:F469"/>
    <mergeCell ref="E470:F470"/>
    <mergeCell ref="E471:F471"/>
    <mergeCell ref="E472:F472"/>
    <mergeCell ref="E473:F473"/>
    <mergeCell ref="E474:F474"/>
    <mergeCell ref="E461:F461"/>
    <mergeCell ref="E462:F462"/>
    <mergeCell ref="H464:I464"/>
    <mergeCell ref="E466:F466"/>
    <mergeCell ref="E467:F467"/>
    <mergeCell ref="E468:F468"/>
    <mergeCell ref="E455:F455"/>
    <mergeCell ref="E456:F456"/>
    <mergeCell ref="E457:F457"/>
    <mergeCell ref="E458:F458"/>
    <mergeCell ref="E459:F459"/>
    <mergeCell ref="E460:F460"/>
    <mergeCell ref="E447:F447"/>
    <mergeCell ref="E448:F448"/>
    <mergeCell ref="E449:F449"/>
    <mergeCell ref="H451:I451"/>
    <mergeCell ref="E453:F453"/>
    <mergeCell ref="E454:F454"/>
    <mergeCell ref="E441:F441"/>
    <mergeCell ref="E442:F442"/>
    <mergeCell ref="E443:F443"/>
    <mergeCell ref="E444:F444"/>
    <mergeCell ref="E445:F445"/>
    <mergeCell ref="E446:F446"/>
    <mergeCell ref="E433:F433"/>
    <mergeCell ref="E434:F434"/>
    <mergeCell ref="H436:I436"/>
    <mergeCell ref="E438:F438"/>
    <mergeCell ref="E439:F439"/>
    <mergeCell ref="E440:F440"/>
    <mergeCell ref="E425:F425"/>
    <mergeCell ref="E426:F426"/>
    <mergeCell ref="H428:I428"/>
    <mergeCell ref="E430:F430"/>
    <mergeCell ref="E431:F431"/>
    <mergeCell ref="E432:F432"/>
    <mergeCell ref="H418:I418"/>
    <mergeCell ref="E420:F420"/>
    <mergeCell ref="E421:F421"/>
    <mergeCell ref="E422:F422"/>
    <mergeCell ref="E423:F423"/>
    <mergeCell ref="E424:F424"/>
    <mergeCell ref="E409:F409"/>
    <mergeCell ref="H411:I411"/>
    <mergeCell ref="E413:F413"/>
    <mergeCell ref="E414:F414"/>
    <mergeCell ref="E415:F415"/>
    <mergeCell ref="E416:F416"/>
    <mergeCell ref="E401:F401"/>
    <mergeCell ref="E402:F402"/>
    <mergeCell ref="H404:I404"/>
    <mergeCell ref="E406:F406"/>
    <mergeCell ref="E407:F407"/>
    <mergeCell ref="E408:F408"/>
    <mergeCell ref="H394:I394"/>
    <mergeCell ref="E396:F396"/>
    <mergeCell ref="E397:F397"/>
    <mergeCell ref="E398:F398"/>
    <mergeCell ref="E399:F399"/>
    <mergeCell ref="E400:F400"/>
    <mergeCell ref="H386:I386"/>
    <mergeCell ref="E388:F388"/>
    <mergeCell ref="E389:F389"/>
    <mergeCell ref="E390:F390"/>
    <mergeCell ref="E391:F391"/>
    <mergeCell ref="E392:F392"/>
    <mergeCell ref="E379:F379"/>
    <mergeCell ref="E380:F380"/>
    <mergeCell ref="E381:F381"/>
    <mergeCell ref="E382:F382"/>
    <mergeCell ref="E383:F383"/>
    <mergeCell ref="E384:F384"/>
    <mergeCell ref="E371:F371"/>
    <mergeCell ref="E372:F372"/>
    <mergeCell ref="E373:F373"/>
    <mergeCell ref="H375:I375"/>
    <mergeCell ref="E377:F377"/>
    <mergeCell ref="E378:F378"/>
    <mergeCell ref="H364:I364"/>
    <mergeCell ref="E366:F366"/>
    <mergeCell ref="E367:F367"/>
    <mergeCell ref="E368:F368"/>
    <mergeCell ref="E369:F369"/>
    <mergeCell ref="E370:F370"/>
    <mergeCell ref="E357:F357"/>
    <mergeCell ref="E358:F358"/>
    <mergeCell ref="E359:F359"/>
    <mergeCell ref="E360:F360"/>
    <mergeCell ref="E361:F361"/>
    <mergeCell ref="E362:F362"/>
    <mergeCell ref="E349:F349"/>
    <mergeCell ref="E350:F350"/>
    <mergeCell ref="E351:F351"/>
    <mergeCell ref="E352:F352"/>
    <mergeCell ref="E353:F353"/>
    <mergeCell ref="H355:I355"/>
    <mergeCell ref="E341:F341"/>
    <mergeCell ref="E342:F342"/>
    <mergeCell ref="E343:F343"/>
    <mergeCell ref="H345:I345"/>
    <mergeCell ref="A347:J347"/>
    <mergeCell ref="E348:F348"/>
    <mergeCell ref="E333:F333"/>
    <mergeCell ref="E334:F334"/>
    <mergeCell ref="H336:I336"/>
    <mergeCell ref="E338:F338"/>
    <mergeCell ref="E339:F339"/>
    <mergeCell ref="E340:F340"/>
    <mergeCell ref="E325:F325"/>
    <mergeCell ref="E326:F326"/>
    <mergeCell ref="E327:F327"/>
    <mergeCell ref="E328:F328"/>
    <mergeCell ref="H330:I330"/>
    <mergeCell ref="E332:F332"/>
    <mergeCell ref="E317:F317"/>
    <mergeCell ref="E318:F318"/>
    <mergeCell ref="E319:F319"/>
    <mergeCell ref="H321:I321"/>
    <mergeCell ref="E323:F323"/>
    <mergeCell ref="E324:F324"/>
    <mergeCell ref="E309:F309"/>
    <mergeCell ref="E310:F310"/>
    <mergeCell ref="H312:I312"/>
    <mergeCell ref="E314:F314"/>
    <mergeCell ref="E315:F315"/>
    <mergeCell ref="E316:F316"/>
    <mergeCell ref="E301:F301"/>
    <mergeCell ref="H303:I303"/>
    <mergeCell ref="E305:F305"/>
    <mergeCell ref="E306:F306"/>
    <mergeCell ref="E307:F307"/>
    <mergeCell ref="E308:F308"/>
    <mergeCell ref="H294:I294"/>
    <mergeCell ref="E296:F296"/>
    <mergeCell ref="E297:F297"/>
    <mergeCell ref="E298:F298"/>
    <mergeCell ref="E299:F299"/>
    <mergeCell ref="E300:F300"/>
    <mergeCell ref="E287:F287"/>
    <mergeCell ref="E288:F288"/>
    <mergeCell ref="E289:F289"/>
    <mergeCell ref="E290:F290"/>
    <mergeCell ref="E291:F291"/>
    <mergeCell ref="E292:F292"/>
    <mergeCell ref="H280:I280"/>
    <mergeCell ref="E282:F282"/>
    <mergeCell ref="E283:F283"/>
    <mergeCell ref="E284:F284"/>
    <mergeCell ref="E285:F285"/>
    <mergeCell ref="E286:F286"/>
    <mergeCell ref="E271:F271"/>
    <mergeCell ref="E272:F272"/>
    <mergeCell ref="H274:I274"/>
    <mergeCell ref="E276:F276"/>
    <mergeCell ref="E277:F277"/>
    <mergeCell ref="E278:F278"/>
    <mergeCell ref="E263:F263"/>
    <mergeCell ref="E264:F264"/>
    <mergeCell ref="E265:F265"/>
    <mergeCell ref="E266:F266"/>
    <mergeCell ref="H268:I268"/>
    <mergeCell ref="E270:F270"/>
    <mergeCell ref="E255:F255"/>
    <mergeCell ref="E256:F256"/>
    <mergeCell ref="E257:F257"/>
    <mergeCell ref="E258:F258"/>
    <mergeCell ref="E259:F259"/>
    <mergeCell ref="H261:I261"/>
    <mergeCell ref="E247:F247"/>
    <mergeCell ref="E248:F248"/>
    <mergeCell ref="E249:F249"/>
    <mergeCell ref="E250:F250"/>
    <mergeCell ref="E251:F251"/>
    <mergeCell ref="H253:I253"/>
    <mergeCell ref="E239:F239"/>
    <mergeCell ref="E240:F240"/>
    <mergeCell ref="E241:F241"/>
    <mergeCell ref="E242:F242"/>
    <mergeCell ref="E243:F243"/>
    <mergeCell ref="H245:I245"/>
    <mergeCell ref="H232:I232"/>
    <mergeCell ref="E234:F234"/>
    <mergeCell ref="E235:F235"/>
    <mergeCell ref="E236:F236"/>
    <mergeCell ref="E237:F237"/>
    <mergeCell ref="E238:F238"/>
    <mergeCell ref="E225:F225"/>
    <mergeCell ref="E226:F226"/>
    <mergeCell ref="E227:F227"/>
    <mergeCell ref="E228:F228"/>
    <mergeCell ref="E229:F229"/>
    <mergeCell ref="E230:F230"/>
    <mergeCell ref="H216:I216"/>
    <mergeCell ref="E218:F218"/>
    <mergeCell ref="E219:F219"/>
    <mergeCell ref="E220:F220"/>
    <mergeCell ref="E221:F221"/>
    <mergeCell ref="H223:I223"/>
    <mergeCell ref="E207:F207"/>
    <mergeCell ref="H209:I209"/>
    <mergeCell ref="E211:F211"/>
    <mergeCell ref="E212:F212"/>
    <mergeCell ref="E213:F213"/>
    <mergeCell ref="E214:F214"/>
    <mergeCell ref="E199:F199"/>
    <mergeCell ref="E200:F200"/>
    <mergeCell ref="E201:F201"/>
    <mergeCell ref="H203:I203"/>
    <mergeCell ref="E205:F205"/>
    <mergeCell ref="E206:F206"/>
    <mergeCell ref="E191:F191"/>
    <mergeCell ref="E192:F192"/>
    <mergeCell ref="E193:F193"/>
    <mergeCell ref="H195:I195"/>
    <mergeCell ref="E197:F197"/>
    <mergeCell ref="E198:F198"/>
    <mergeCell ref="E183:F183"/>
    <mergeCell ref="E184:F184"/>
    <mergeCell ref="E185:F185"/>
    <mergeCell ref="H187:I187"/>
    <mergeCell ref="E189:F189"/>
    <mergeCell ref="E190:F190"/>
    <mergeCell ref="E175:F175"/>
    <mergeCell ref="E176:F176"/>
    <mergeCell ref="H178:I178"/>
    <mergeCell ref="E180:F180"/>
    <mergeCell ref="E181:F181"/>
    <mergeCell ref="E182:F182"/>
    <mergeCell ref="E167:F167"/>
    <mergeCell ref="H169:I169"/>
    <mergeCell ref="E171:F171"/>
    <mergeCell ref="E172:F172"/>
    <mergeCell ref="E173:F173"/>
    <mergeCell ref="E174:F174"/>
    <mergeCell ref="E161:F161"/>
    <mergeCell ref="E162:F162"/>
    <mergeCell ref="E163:F163"/>
    <mergeCell ref="E164:F164"/>
    <mergeCell ref="E165:F165"/>
    <mergeCell ref="E166:F166"/>
    <mergeCell ref="E153:F153"/>
    <mergeCell ref="E154:F154"/>
    <mergeCell ref="E155:F155"/>
    <mergeCell ref="E156:F156"/>
    <mergeCell ref="E157:F157"/>
    <mergeCell ref="H159:I159"/>
    <mergeCell ref="E145:F145"/>
    <mergeCell ref="E146:F146"/>
    <mergeCell ref="E147:F147"/>
    <mergeCell ref="E148:F148"/>
    <mergeCell ref="E149:F149"/>
    <mergeCell ref="H151:I151"/>
    <mergeCell ref="E137:F137"/>
    <mergeCell ref="E138:F138"/>
    <mergeCell ref="H140:I140"/>
    <mergeCell ref="E142:F142"/>
    <mergeCell ref="E143:F143"/>
    <mergeCell ref="E144:F144"/>
    <mergeCell ref="E131:F131"/>
    <mergeCell ref="E132:F132"/>
    <mergeCell ref="E133:F133"/>
    <mergeCell ref="E134:F134"/>
    <mergeCell ref="E135:F135"/>
    <mergeCell ref="E136:F136"/>
    <mergeCell ref="E123:F123"/>
    <mergeCell ref="E124:F124"/>
    <mergeCell ref="E125:F125"/>
    <mergeCell ref="E126:F126"/>
    <mergeCell ref="H128:I128"/>
    <mergeCell ref="E130:F130"/>
    <mergeCell ref="E115:F115"/>
    <mergeCell ref="E116:F116"/>
    <mergeCell ref="E117:F117"/>
    <mergeCell ref="H119:I119"/>
    <mergeCell ref="E121:F121"/>
    <mergeCell ref="E122:F122"/>
    <mergeCell ref="E107:F107"/>
    <mergeCell ref="H109:I109"/>
    <mergeCell ref="E111:F111"/>
    <mergeCell ref="E112:F112"/>
    <mergeCell ref="E113:F113"/>
    <mergeCell ref="E114:F114"/>
    <mergeCell ref="E101:F101"/>
    <mergeCell ref="E102:F102"/>
    <mergeCell ref="E103:F103"/>
    <mergeCell ref="E104:F104"/>
    <mergeCell ref="E105:F105"/>
    <mergeCell ref="E106:F106"/>
    <mergeCell ref="H92:I92"/>
    <mergeCell ref="E94:F94"/>
    <mergeCell ref="E95:F95"/>
    <mergeCell ref="E96:F96"/>
    <mergeCell ref="H98:I98"/>
    <mergeCell ref="E100:F100"/>
    <mergeCell ref="E85:F85"/>
    <mergeCell ref="E86:F86"/>
    <mergeCell ref="E87:F87"/>
    <mergeCell ref="E88:F88"/>
    <mergeCell ref="E89:F89"/>
    <mergeCell ref="E90:F90"/>
    <mergeCell ref="E77:F77"/>
    <mergeCell ref="E78:F78"/>
    <mergeCell ref="E79:F79"/>
    <mergeCell ref="E80:F80"/>
    <mergeCell ref="E81:F81"/>
    <mergeCell ref="H83:I83"/>
    <mergeCell ref="E71:F71"/>
    <mergeCell ref="E72:F72"/>
    <mergeCell ref="E73:F73"/>
    <mergeCell ref="E74:F74"/>
    <mergeCell ref="E75:F75"/>
    <mergeCell ref="E76:F76"/>
    <mergeCell ref="H64:I64"/>
    <mergeCell ref="E66:F66"/>
    <mergeCell ref="E67:F67"/>
    <mergeCell ref="E68:F68"/>
    <mergeCell ref="E69:F69"/>
    <mergeCell ref="E70:F70"/>
    <mergeCell ref="E57:F57"/>
    <mergeCell ref="E58:F58"/>
    <mergeCell ref="E59:F59"/>
    <mergeCell ref="E60:F60"/>
    <mergeCell ref="E61:F61"/>
    <mergeCell ref="E62:F62"/>
    <mergeCell ref="E49:F49"/>
    <mergeCell ref="E50:F50"/>
    <mergeCell ref="E51:F51"/>
    <mergeCell ref="H53:I53"/>
    <mergeCell ref="E55:F55"/>
    <mergeCell ref="E56:F56"/>
    <mergeCell ref="E43:F43"/>
    <mergeCell ref="E44:F44"/>
    <mergeCell ref="E45:F45"/>
    <mergeCell ref="E46:F46"/>
    <mergeCell ref="E47:F47"/>
    <mergeCell ref="E48:F48"/>
    <mergeCell ref="H34:I34"/>
    <mergeCell ref="E36:F36"/>
    <mergeCell ref="E37:F37"/>
    <mergeCell ref="E38:F38"/>
    <mergeCell ref="H40:I40"/>
    <mergeCell ref="E42:F42"/>
    <mergeCell ref="E25:F25"/>
    <mergeCell ref="H27:I27"/>
    <mergeCell ref="E29:F29"/>
    <mergeCell ref="E30:F30"/>
    <mergeCell ref="E31:F31"/>
    <mergeCell ref="E32:F32"/>
    <mergeCell ref="E17:F17"/>
    <mergeCell ref="E18:F18"/>
    <mergeCell ref="H20:I20"/>
    <mergeCell ref="E22:F22"/>
    <mergeCell ref="E23:F23"/>
    <mergeCell ref="E24:F24"/>
    <mergeCell ref="E9:F9"/>
    <mergeCell ref="E10:F10"/>
    <mergeCell ref="E11:F11"/>
    <mergeCell ref="E12:F12"/>
    <mergeCell ref="H14:I14"/>
    <mergeCell ref="E16:F16"/>
    <mergeCell ref="A3:J3"/>
    <mergeCell ref="A4:J4"/>
    <mergeCell ref="E5:F5"/>
    <mergeCell ref="E6:F6"/>
    <mergeCell ref="E7:F7"/>
    <mergeCell ref="E8:F8"/>
    <mergeCell ref="A1:D1"/>
    <mergeCell ref="E1:F1"/>
    <mergeCell ref="G1:H1"/>
    <mergeCell ref="I1:J1"/>
    <mergeCell ref="A2:D2"/>
    <mergeCell ref="E2:F2"/>
    <mergeCell ref="G2:H2"/>
    <mergeCell ref="I2:J2"/>
  </mergeCells>
  <printOptions horizontalCentered="1"/>
  <pageMargins left="0.51181102362204722" right="0.51181102362204722" top="1.1811023622047245" bottom="0.59055118110236227" header="0.31496062992125984" footer="0.31496062992125984"/>
  <pageSetup paperSize="9" scale="72" fitToHeight="0" orientation="landscape" r:id="rId1"/>
  <headerFooter>
    <oddHeader xml:space="preserve">&amp;L &amp;C&amp;G </oddHeader>
    <oddFooter>&amp;L &amp;C &amp;R&amp;P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4742-089C-4247-974D-9C575383D145}">
  <dimension ref="A1:K14"/>
  <sheetViews>
    <sheetView tabSelected="1" showOutlineSymbols="0" showWhiteSpace="0" topLeftCell="A7" workbookViewId="0">
      <selection activeCell="I9" sqref="I9"/>
    </sheetView>
  </sheetViews>
  <sheetFormatPr defaultRowHeight="15"/>
  <cols>
    <col min="1" max="11" width="15.42578125" style="233" customWidth="1"/>
    <col min="12" max="30" width="13.7109375" style="26" bestFit="1" customWidth="1"/>
    <col min="31" max="16384" width="9.140625" style="26"/>
  </cols>
  <sheetData>
    <row r="1" spans="1:11">
      <c r="A1" s="327" t="s">
        <v>14</v>
      </c>
      <c r="B1" s="327"/>
      <c r="C1" s="327"/>
      <c r="D1" s="327"/>
      <c r="E1" s="327"/>
      <c r="F1" s="327" t="s">
        <v>15</v>
      </c>
      <c r="G1" s="327"/>
      <c r="H1" s="327" t="s">
        <v>16</v>
      </c>
      <c r="I1" s="327"/>
      <c r="J1" s="327" t="s">
        <v>17</v>
      </c>
      <c r="K1" s="327"/>
    </row>
    <row r="2" spans="1:11" ht="73.5" customHeight="1">
      <c r="A2" s="242" t="s">
        <v>1773</v>
      </c>
      <c r="B2" s="242"/>
      <c r="C2" s="242"/>
      <c r="D2" s="242"/>
      <c r="E2" s="242"/>
      <c r="F2" s="242" t="s">
        <v>295</v>
      </c>
      <c r="G2" s="242"/>
      <c r="H2" s="242" t="s">
        <v>296</v>
      </c>
      <c r="I2" s="242"/>
      <c r="J2" s="242" t="s">
        <v>25</v>
      </c>
      <c r="K2" s="242"/>
    </row>
    <row r="3" spans="1:11" ht="30.75" customHeight="1">
      <c r="A3" s="328" t="s">
        <v>1777</v>
      </c>
      <c r="B3" s="328"/>
      <c r="C3" s="328"/>
      <c r="D3" s="328"/>
      <c r="E3" s="328"/>
      <c r="F3" s="328"/>
      <c r="G3" s="328"/>
      <c r="H3" s="328"/>
      <c r="I3" s="328"/>
      <c r="J3" s="328"/>
      <c r="K3" s="328"/>
    </row>
    <row r="4" spans="1:11">
      <c r="A4" s="228" t="s">
        <v>26</v>
      </c>
      <c r="B4" s="228" t="s">
        <v>29</v>
      </c>
      <c r="C4" s="229" t="s">
        <v>1097</v>
      </c>
      <c r="D4" s="229" t="s">
        <v>1098</v>
      </c>
      <c r="E4" s="229" t="s">
        <v>1099</v>
      </c>
      <c r="F4" s="229" t="s">
        <v>1100</v>
      </c>
      <c r="G4" s="229" t="s">
        <v>1101</v>
      </c>
      <c r="H4" s="229" t="s">
        <v>1102</v>
      </c>
      <c r="I4" s="229" t="s">
        <v>1103</v>
      </c>
      <c r="J4" s="229" t="s">
        <v>1104</v>
      </c>
      <c r="K4" s="229" t="s">
        <v>1105</v>
      </c>
    </row>
    <row r="5" spans="1:11" ht="24" customHeight="1" thickBot="1">
      <c r="A5" s="230" t="s">
        <v>35</v>
      </c>
      <c r="B5" s="230" t="s">
        <v>20</v>
      </c>
      <c r="C5" s="231" t="s">
        <v>1106</v>
      </c>
      <c r="D5" s="232" t="s">
        <v>1106</v>
      </c>
      <c r="E5" s="231" t="s">
        <v>263</v>
      </c>
      <c r="F5" s="231" t="s">
        <v>263</v>
      </c>
      <c r="G5" s="231" t="s">
        <v>263</v>
      </c>
      <c r="H5" s="231" t="s">
        <v>263</v>
      </c>
      <c r="I5" s="231" t="s">
        <v>263</v>
      </c>
      <c r="J5" s="231" t="s">
        <v>263</v>
      </c>
      <c r="K5" s="231" t="s">
        <v>263</v>
      </c>
    </row>
    <row r="6" spans="1:11" ht="36" customHeight="1" thickTop="1" thickBot="1">
      <c r="A6" s="230" t="s">
        <v>56</v>
      </c>
      <c r="B6" s="230" t="s">
        <v>206</v>
      </c>
      <c r="C6" s="231" t="s">
        <v>1107</v>
      </c>
      <c r="D6" s="231" t="s">
        <v>263</v>
      </c>
      <c r="E6" s="232" t="s">
        <v>1108</v>
      </c>
      <c r="F6" s="232" t="s">
        <v>1108</v>
      </c>
      <c r="G6" s="232" t="s">
        <v>1108</v>
      </c>
      <c r="H6" s="232" t="s">
        <v>1108</v>
      </c>
      <c r="I6" s="232" t="s">
        <v>1108</v>
      </c>
      <c r="J6" s="231" t="s">
        <v>263</v>
      </c>
      <c r="K6" s="231" t="s">
        <v>263</v>
      </c>
    </row>
    <row r="7" spans="1:11" ht="24" customHeight="1" thickTop="1" thickBot="1">
      <c r="A7" s="230" t="s">
        <v>69</v>
      </c>
      <c r="B7" s="230" t="s">
        <v>529</v>
      </c>
      <c r="C7" s="231" t="s">
        <v>1109</v>
      </c>
      <c r="D7" s="232" t="s">
        <v>1110</v>
      </c>
      <c r="E7" s="232" t="s">
        <v>1110</v>
      </c>
      <c r="F7" s="232" t="s">
        <v>1110</v>
      </c>
      <c r="G7" s="232" t="s">
        <v>1110</v>
      </c>
      <c r="H7" s="232" t="s">
        <v>1110</v>
      </c>
      <c r="I7" s="232" t="s">
        <v>1110</v>
      </c>
      <c r="J7" s="232" t="s">
        <v>1110</v>
      </c>
      <c r="K7" s="232" t="s">
        <v>1110</v>
      </c>
    </row>
    <row r="8" spans="1:11" ht="24" customHeight="1" thickTop="1" thickBot="1">
      <c r="A8" s="230" t="s">
        <v>81</v>
      </c>
      <c r="B8" s="230" t="s">
        <v>288</v>
      </c>
      <c r="C8" s="231" t="s">
        <v>1111</v>
      </c>
      <c r="D8" s="232" t="s">
        <v>1111</v>
      </c>
      <c r="E8" s="231" t="s">
        <v>263</v>
      </c>
      <c r="F8" s="231" t="s">
        <v>263</v>
      </c>
      <c r="G8" s="231" t="s">
        <v>263</v>
      </c>
      <c r="H8" s="231" t="s">
        <v>263</v>
      </c>
      <c r="I8" s="231" t="s">
        <v>263</v>
      </c>
      <c r="J8" s="231" t="s">
        <v>263</v>
      </c>
      <c r="K8" s="231" t="s">
        <v>263</v>
      </c>
    </row>
    <row r="9" spans="1:11" ht="24" customHeight="1" thickTop="1" thickBot="1">
      <c r="A9" s="230" t="s">
        <v>86</v>
      </c>
      <c r="B9" s="230" t="s">
        <v>710</v>
      </c>
      <c r="C9" s="231" t="s">
        <v>1112</v>
      </c>
      <c r="D9" s="231" t="s">
        <v>263</v>
      </c>
      <c r="E9" s="231" t="s">
        <v>263</v>
      </c>
      <c r="F9" s="231" t="s">
        <v>263</v>
      </c>
      <c r="G9" s="231" t="s">
        <v>263</v>
      </c>
      <c r="H9" s="231" t="s">
        <v>263</v>
      </c>
      <c r="I9" s="231" t="s">
        <v>263</v>
      </c>
      <c r="J9" s="231" t="s">
        <v>263</v>
      </c>
      <c r="K9" s="232" t="s">
        <v>1112</v>
      </c>
    </row>
    <row r="10" spans="1:11" thickTop="1">
      <c r="A10" s="242" t="s">
        <v>1113</v>
      </c>
      <c r="B10" s="242"/>
      <c r="C10" s="151"/>
      <c r="D10" s="149" t="s">
        <v>1114</v>
      </c>
      <c r="E10" s="149" t="s">
        <v>1115</v>
      </c>
      <c r="F10" s="149" t="s">
        <v>1115</v>
      </c>
      <c r="G10" s="149" t="s">
        <v>1115</v>
      </c>
      <c r="H10" s="149" t="s">
        <v>1115</v>
      </c>
      <c r="I10" s="149" t="s">
        <v>1115</v>
      </c>
      <c r="J10" s="149" t="s">
        <v>1116</v>
      </c>
      <c r="K10" s="149" t="s">
        <v>1117</v>
      </c>
    </row>
    <row r="11" spans="1:11" ht="14.25">
      <c r="A11" s="242" t="s">
        <v>1118</v>
      </c>
      <c r="B11" s="242"/>
      <c r="C11" s="151"/>
      <c r="D11" s="149" t="s">
        <v>1119</v>
      </c>
      <c r="E11" s="149" t="s">
        <v>1120</v>
      </c>
      <c r="F11" s="149" t="s">
        <v>1120</v>
      </c>
      <c r="G11" s="149" t="s">
        <v>1120</v>
      </c>
      <c r="H11" s="149" t="s">
        <v>1120</v>
      </c>
      <c r="I11" s="149" t="s">
        <v>1120</v>
      </c>
      <c r="J11" s="149" t="s">
        <v>1121</v>
      </c>
      <c r="K11" s="149" t="s">
        <v>1122</v>
      </c>
    </row>
    <row r="12" spans="1:11" ht="14.25">
      <c r="A12" s="242" t="s">
        <v>1123</v>
      </c>
      <c r="B12" s="242"/>
      <c r="C12" s="151"/>
      <c r="D12" s="149" t="s">
        <v>1114</v>
      </c>
      <c r="E12" s="149" t="s">
        <v>1124</v>
      </c>
      <c r="F12" s="149" t="s">
        <v>1125</v>
      </c>
      <c r="G12" s="149" t="s">
        <v>1126</v>
      </c>
      <c r="H12" s="149" t="s">
        <v>1127</v>
      </c>
      <c r="I12" s="149" t="s">
        <v>1128</v>
      </c>
      <c r="J12" s="149" t="s">
        <v>1129</v>
      </c>
      <c r="K12" s="149" t="s">
        <v>1130</v>
      </c>
    </row>
    <row r="13" spans="1:11" ht="14.25">
      <c r="A13" s="242" t="s">
        <v>1131</v>
      </c>
      <c r="B13" s="242"/>
      <c r="C13" s="151"/>
      <c r="D13" s="149" t="s">
        <v>1119</v>
      </c>
      <c r="E13" s="149" t="s">
        <v>1132</v>
      </c>
      <c r="F13" s="149" t="s">
        <v>1133</v>
      </c>
      <c r="G13" s="149" t="s">
        <v>1134</v>
      </c>
      <c r="H13" s="149" t="s">
        <v>1135</v>
      </c>
      <c r="I13" s="149" t="s">
        <v>1136</v>
      </c>
      <c r="J13" s="149" t="s">
        <v>1137</v>
      </c>
      <c r="K13" s="150" t="s">
        <v>1138</v>
      </c>
    </row>
    <row r="14" spans="1:11" ht="15" customHeight="1">
      <c r="A14" s="240" t="s">
        <v>1096</v>
      </c>
      <c r="B14" s="240"/>
      <c r="C14" s="240"/>
      <c r="D14" s="240"/>
      <c r="E14" s="240"/>
      <c r="F14" s="240"/>
      <c r="G14" s="240"/>
      <c r="H14" s="240"/>
      <c r="I14" s="240"/>
      <c r="J14" s="240"/>
      <c r="K14" s="240"/>
    </row>
  </sheetData>
  <mergeCells count="14">
    <mergeCell ref="A14:K14"/>
    <mergeCell ref="A1:E1"/>
    <mergeCell ref="F1:G1"/>
    <mergeCell ref="H1:I1"/>
    <mergeCell ref="J1:K1"/>
    <mergeCell ref="A2:E2"/>
    <mergeCell ref="F2:G2"/>
    <mergeCell ref="H2:I2"/>
    <mergeCell ref="J2:K2"/>
    <mergeCell ref="A3:K3"/>
    <mergeCell ref="A10:B10"/>
    <mergeCell ref="A11:B11"/>
    <mergeCell ref="A12:B12"/>
    <mergeCell ref="A13:B13"/>
  </mergeCells>
  <printOptions horizontalCentered="1"/>
  <pageMargins left="0.51181102362204722" right="0.51181102362204722" top="1.9685039370078741" bottom="0.98425196850393704" header="0.51181102362204722" footer="0.51181102362204722"/>
  <pageSetup paperSize="8" orientation="landscape" r:id="rId1"/>
  <headerFooter>
    <oddHeader xml:space="preserve">&amp;L &amp;C&amp;G </oddHeader>
    <oddFooter>&amp;L &amp;C &amp;R</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ED33-7266-4E36-BE31-598D0700D0C9}">
  <sheetPr>
    <pageSetUpPr fitToPage="1"/>
  </sheetPr>
  <dimension ref="A1:J168"/>
  <sheetViews>
    <sheetView showOutlineSymbols="0" showWhiteSpace="0" topLeftCell="A3" workbookViewId="0">
      <selection activeCell="G11" sqref="G11"/>
    </sheetView>
  </sheetViews>
  <sheetFormatPr defaultRowHeight="15"/>
  <cols>
    <col min="1" max="2" width="11.42578125" style="147" bestFit="1" customWidth="1"/>
    <col min="3" max="3" width="68.5703125" style="147" bestFit="1" customWidth="1"/>
    <col min="4" max="4" width="34.28515625" style="147" bestFit="1" customWidth="1"/>
    <col min="5" max="9" width="11.42578125" style="147" bestFit="1" customWidth="1"/>
    <col min="10" max="10" width="17.140625" style="147" bestFit="1" customWidth="1"/>
    <col min="11" max="12" width="17.140625" style="26" bestFit="1" customWidth="1"/>
    <col min="13" max="16384" width="9.140625" style="26"/>
  </cols>
  <sheetData>
    <row r="1" spans="1:10">
      <c r="A1" s="329" t="s">
        <v>14</v>
      </c>
      <c r="B1" s="329"/>
      <c r="C1" s="329"/>
      <c r="D1" s="234" t="s">
        <v>15</v>
      </c>
      <c r="E1" s="329" t="s">
        <v>16</v>
      </c>
      <c r="F1" s="329"/>
      <c r="G1" s="329"/>
      <c r="H1" s="329" t="s">
        <v>17</v>
      </c>
      <c r="I1" s="329"/>
      <c r="J1" s="330"/>
    </row>
    <row r="2" spans="1:10" s="160" customFormat="1" ht="80.099999999999994" customHeight="1">
      <c r="A2" s="242" t="s">
        <v>294</v>
      </c>
      <c r="B2" s="242"/>
      <c r="C2" s="242"/>
      <c r="D2" s="151" t="s">
        <v>295</v>
      </c>
      <c r="E2" s="242" t="s">
        <v>296</v>
      </c>
      <c r="F2" s="242"/>
      <c r="G2" s="242"/>
      <c r="H2" s="242" t="s">
        <v>25</v>
      </c>
      <c r="I2" s="242"/>
      <c r="J2" s="331"/>
    </row>
    <row r="3" spans="1:10" ht="15" customHeight="1">
      <c r="A3" s="333" t="s">
        <v>1139</v>
      </c>
      <c r="B3" s="333"/>
      <c r="C3" s="333"/>
      <c r="D3" s="333"/>
    </row>
    <row r="4" spans="1:10" ht="30" customHeight="1">
      <c r="A4" s="28" t="s">
        <v>27</v>
      </c>
      <c r="B4" s="27" t="s">
        <v>28</v>
      </c>
      <c r="C4" s="27" t="s">
        <v>29</v>
      </c>
      <c r="D4" s="27" t="s">
        <v>782</v>
      </c>
      <c r="E4" s="29" t="s">
        <v>30</v>
      </c>
      <c r="F4" s="28" t="s">
        <v>31</v>
      </c>
      <c r="G4" s="28" t="s">
        <v>1140</v>
      </c>
      <c r="H4" s="28" t="s">
        <v>2</v>
      </c>
      <c r="I4" s="28" t="s">
        <v>34</v>
      </c>
      <c r="J4" s="28" t="s">
        <v>1141</v>
      </c>
    </row>
    <row r="5" spans="1:10" ht="24" customHeight="1">
      <c r="A5" s="163" t="s">
        <v>584</v>
      </c>
      <c r="B5" s="162" t="s">
        <v>41</v>
      </c>
      <c r="C5" s="162" t="s">
        <v>585</v>
      </c>
      <c r="D5" s="162" t="s">
        <v>1142</v>
      </c>
      <c r="E5" s="164" t="s">
        <v>149</v>
      </c>
      <c r="F5" s="163" t="s">
        <v>1143</v>
      </c>
      <c r="G5" s="163" t="s">
        <v>1144</v>
      </c>
      <c r="H5" s="163" t="s">
        <v>1145</v>
      </c>
      <c r="I5" s="163" t="s">
        <v>1146</v>
      </c>
      <c r="J5" s="163" t="s">
        <v>1146</v>
      </c>
    </row>
    <row r="6" spans="1:10" ht="24" customHeight="1">
      <c r="A6" s="163" t="s">
        <v>591</v>
      </c>
      <c r="B6" s="162" t="s">
        <v>59</v>
      </c>
      <c r="C6" s="162" t="s">
        <v>592</v>
      </c>
      <c r="D6" s="162" t="s">
        <v>811</v>
      </c>
      <c r="E6" s="164" t="s">
        <v>42</v>
      </c>
      <c r="F6" s="163" t="s">
        <v>1147</v>
      </c>
      <c r="G6" s="163" t="s">
        <v>1148</v>
      </c>
      <c r="H6" s="163" t="s">
        <v>1149</v>
      </c>
      <c r="I6" s="163" t="s">
        <v>1150</v>
      </c>
      <c r="J6" s="163" t="s">
        <v>1151</v>
      </c>
    </row>
    <row r="7" spans="1:10" ht="36" customHeight="1">
      <c r="A7" s="163" t="s">
        <v>1152</v>
      </c>
      <c r="B7" s="162" t="s">
        <v>41</v>
      </c>
      <c r="C7" s="162" t="s">
        <v>749</v>
      </c>
      <c r="D7" s="162" t="s">
        <v>1153</v>
      </c>
      <c r="E7" s="164" t="s">
        <v>42</v>
      </c>
      <c r="F7" s="163" t="s">
        <v>1154</v>
      </c>
      <c r="G7" s="163" t="s">
        <v>1155</v>
      </c>
      <c r="H7" s="163" t="s">
        <v>1156</v>
      </c>
      <c r="I7" s="163" t="s">
        <v>1157</v>
      </c>
      <c r="J7" s="163" t="s">
        <v>1158</v>
      </c>
    </row>
    <row r="8" spans="1:10" ht="24" customHeight="1">
      <c r="A8" s="163" t="s">
        <v>595</v>
      </c>
      <c r="B8" s="162" t="s">
        <v>59</v>
      </c>
      <c r="C8" s="162" t="s">
        <v>596</v>
      </c>
      <c r="D8" s="162" t="s">
        <v>936</v>
      </c>
      <c r="E8" s="164" t="s">
        <v>42</v>
      </c>
      <c r="F8" s="163" t="s">
        <v>1159</v>
      </c>
      <c r="G8" s="163" t="s">
        <v>1160</v>
      </c>
      <c r="H8" s="163" t="s">
        <v>1161</v>
      </c>
      <c r="I8" s="163" t="s">
        <v>1162</v>
      </c>
      <c r="J8" s="163" t="s">
        <v>1163</v>
      </c>
    </row>
    <row r="9" spans="1:10" ht="48" customHeight="1">
      <c r="A9" s="163" t="s">
        <v>617</v>
      </c>
      <c r="B9" s="162" t="s">
        <v>41</v>
      </c>
      <c r="C9" s="162" t="s">
        <v>618</v>
      </c>
      <c r="D9" s="162" t="s">
        <v>1164</v>
      </c>
      <c r="E9" s="164" t="s">
        <v>42</v>
      </c>
      <c r="F9" s="163" t="s">
        <v>1147</v>
      </c>
      <c r="G9" s="163" t="s">
        <v>1165</v>
      </c>
      <c r="H9" s="163" t="s">
        <v>1166</v>
      </c>
      <c r="I9" s="163" t="s">
        <v>1167</v>
      </c>
      <c r="J9" s="163" t="s">
        <v>1168</v>
      </c>
    </row>
    <row r="10" spans="1:10" ht="60" customHeight="1">
      <c r="A10" s="163" t="s">
        <v>345</v>
      </c>
      <c r="B10" s="162" t="s">
        <v>41</v>
      </c>
      <c r="C10" s="162" t="s">
        <v>346</v>
      </c>
      <c r="D10" s="162" t="s">
        <v>1169</v>
      </c>
      <c r="E10" s="164" t="s">
        <v>42</v>
      </c>
      <c r="F10" s="163" t="s">
        <v>1170</v>
      </c>
      <c r="G10" s="163" t="s">
        <v>1171</v>
      </c>
      <c r="H10" s="163" t="s">
        <v>1172</v>
      </c>
      <c r="I10" s="163" t="s">
        <v>1173</v>
      </c>
      <c r="J10" s="163" t="s">
        <v>1174</v>
      </c>
    </row>
    <row r="11" spans="1:10" ht="36" customHeight="1">
      <c r="A11" s="163" t="s">
        <v>549</v>
      </c>
      <c r="B11" s="162" t="s">
        <v>41</v>
      </c>
      <c r="C11" s="162" t="s">
        <v>550</v>
      </c>
      <c r="D11" s="162" t="s">
        <v>789</v>
      </c>
      <c r="E11" s="164" t="s">
        <v>42</v>
      </c>
      <c r="F11" s="163" t="s">
        <v>1175</v>
      </c>
      <c r="G11" s="163" t="s">
        <v>1176</v>
      </c>
      <c r="H11" s="163" t="s">
        <v>1177</v>
      </c>
      <c r="I11" s="163" t="s">
        <v>1178</v>
      </c>
      <c r="J11" s="163" t="s">
        <v>1179</v>
      </c>
    </row>
    <row r="12" spans="1:10" ht="36" customHeight="1">
      <c r="A12" s="163" t="s">
        <v>561</v>
      </c>
      <c r="B12" s="162" t="s">
        <v>41</v>
      </c>
      <c r="C12" s="162" t="s">
        <v>562</v>
      </c>
      <c r="D12" s="162" t="s">
        <v>789</v>
      </c>
      <c r="E12" s="164" t="s">
        <v>53</v>
      </c>
      <c r="F12" s="163" t="s">
        <v>1180</v>
      </c>
      <c r="G12" s="163" t="s">
        <v>1181</v>
      </c>
      <c r="H12" s="163" t="s">
        <v>1182</v>
      </c>
      <c r="I12" s="163" t="s">
        <v>1183</v>
      </c>
      <c r="J12" s="163" t="s">
        <v>1184</v>
      </c>
    </row>
    <row r="13" spans="1:10" ht="36" customHeight="1">
      <c r="A13" s="163" t="s">
        <v>611</v>
      </c>
      <c r="B13" s="162" t="s">
        <v>59</v>
      </c>
      <c r="C13" s="162" t="s">
        <v>612</v>
      </c>
      <c r="D13" s="162" t="s">
        <v>941</v>
      </c>
      <c r="E13" s="164" t="s">
        <v>42</v>
      </c>
      <c r="F13" s="163" t="s">
        <v>1185</v>
      </c>
      <c r="G13" s="163" t="s">
        <v>1186</v>
      </c>
      <c r="H13" s="163" t="s">
        <v>1187</v>
      </c>
      <c r="I13" s="163" t="s">
        <v>1188</v>
      </c>
      <c r="J13" s="163" t="s">
        <v>1189</v>
      </c>
    </row>
    <row r="14" spans="1:10" ht="24" customHeight="1">
      <c r="A14" s="163" t="s">
        <v>671</v>
      </c>
      <c r="B14" s="162" t="s">
        <v>59</v>
      </c>
      <c r="C14" s="162" t="s">
        <v>1190</v>
      </c>
      <c r="D14" s="162" t="s">
        <v>894</v>
      </c>
      <c r="E14" s="164" t="s">
        <v>105</v>
      </c>
      <c r="F14" s="163" t="s">
        <v>1191</v>
      </c>
      <c r="G14" s="163" t="s">
        <v>1192</v>
      </c>
      <c r="H14" s="163" t="s">
        <v>1193</v>
      </c>
      <c r="I14" s="163" t="s">
        <v>1194</v>
      </c>
      <c r="J14" s="163" t="s">
        <v>1195</v>
      </c>
    </row>
    <row r="15" spans="1:10" ht="24" customHeight="1">
      <c r="A15" s="163" t="s">
        <v>688</v>
      </c>
      <c r="B15" s="162" t="s">
        <v>41</v>
      </c>
      <c r="C15" s="162" t="s">
        <v>689</v>
      </c>
      <c r="D15" s="162" t="s">
        <v>1196</v>
      </c>
      <c r="E15" s="164" t="s">
        <v>11</v>
      </c>
      <c r="F15" s="163" t="s">
        <v>1197</v>
      </c>
      <c r="G15" s="163" t="s">
        <v>1198</v>
      </c>
      <c r="H15" s="163" t="s">
        <v>1199</v>
      </c>
      <c r="I15" s="163" t="s">
        <v>1200</v>
      </c>
      <c r="J15" s="163" t="s">
        <v>1201</v>
      </c>
    </row>
    <row r="16" spans="1:10" ht="36" customHeight="1">
      <c r="A16" s="163" t="s">
        <v>552</v>
      </c>
      <c r="B16" s="162" t="s">
        <v>41</v>
      </c>
      <c r="C16" s="162" t="s">
        <v>553</v>
      </c>
      <c r="D16" s="162" t="s">
        <v>789</v>
      </c>
      <c r="E16" s="164" t="s">
        <v>149</v>
      </c>
      <c r="F16" s="163" t="s">
        <v>1202</v>
      </c>
      <c r="G16" s="163" t="s">
        <v>1203</v>
      </c>
      <c r="H16" s="163" t="s">
        <v>1204</v>
      </c>
      <c r="I16" s="163" t="s">
        <v>1205</v>
      </c>
      <c r="J16" s="163" t="s">
        <v>1206</v>
      </c>
    </row>
    <row r="17" spans="1:10" ht="36" customHeight="1">
      <c r="A17" s="163" t="s">
        <v>555</v>
      </c>
      <c r="B17" s="162" t="s">
        <v>41</v>
      </c>
      <c r="C17" s="162" t="s">
        <v>556</v>
      </c>
      <c r="D17" s="162" t="s">
        <v>789</v>
      </c>
      <c r="E17" s="164" t="s">
        <v>149</v>
      </c>
      <c r="F17" s="163" t="s">
        <v>1207</v>
      </c>
      <c r="G17" s="163" t="s">
        <v>1208</v>
      </c>
      <c r="H17" s="163" t="s">
        <v>1209</v>
      </c>
      <c r="I17" s="163" t="s">
        <v>1210</v>
      </c>
      <c r="J17" s="163" t="s">
        <v>1211</v>
      </c>
    </row>
    <row r="18" spans="1:10" ht="24" customHeight="1">
      <c r="A18" s="163" t="s">
        <v>742</v>
      </c>
      <c r="B18" s="162" t="s">
        <v>41</v>
      </c>
      <c r="C18" s="162" t="s">
        <v>743</v>
      </c>
      <c r="D18" s="162" t="s">
        <v>1212</v>
      </c>
      <c r="E18" s="164" t="s">
        <v>42</v>
      </c>
      <c r="F18" s="163" t="s">
        <v>1213</v>
      </c>
      <c r="G18" s="163" t="s">
        <v>1214</v>
      </c>
      <c r="H18" s="163" t="s">
        <v>1215</v>
      </c>
      <c r="I18" s="163" t="s">
        <v>1216</v>
      </c>
      <c r="J18" s="163" t="s">
        <v>1217</v>
      </c>
    </row>
    <row r="19" spans="1:10" ht="24" customHeight="1">
      <c r="A19" s="163" t="s">
        <v>506</v>
      </c>
      <c r="B19" s="162" t="s">
        <v>59</v>
      </c>
      <c r="C19" s="162" t="s">
        <v>1218</v>
      </c>
      <c r="D19" s="162" t="s">
        <v>894</v>
      </c>
      <c r="E19" s="164" t="s">
        <v>105</v>
      </c>
      <c r="F19" s="163" t="s">
        <v>1219</v>
      </c>
      <c r="G19" s="163" t="s">
        <v>1220</v>
      </c>
      <c r="H19" s="163" t="s">
        <v>1221</v>
      </c>
      <c r="I19" s="163" t="s">
        <v>1222</v>
      </c>
      <c r="J19" s="163" t="s">
        <v>1223</v>
      </c>
    </row>
    <row r="20" spans="1:10" ht="48" customHeight="1">
      <c r="A20" s="163" t="s">
        <v>351</v>
      </c>
      <c r="B20" s="162" t="s">
        <v>41</v>
      </c>
      <c r="C20" s="162" t="s">
        <v>352</v>
      </c>
      <c r="D20" s="162" t="s">
        <v>916</v>
      </c>
      <c r="E20" s="164" t="s">
        <v>42</v>
      </c>
      <c r="F20" s="163" t="s">
        <v>1224</v>
      </c>
      <c r="G20" s="163" t="s">
        <v>1225</v>
      </c>
      <c r="H20" s="163" t="s">
        <v>1226</v>
      </c>
      <c r="I20" s="163" t="s">
        <v>1227</v>
      </c>
      <c r="J20" s="163" t="s">
        <v>1228</v>
      </c>
    </row>
    <row r="21" spans="1:10" ht="48" customHeight="1">
      <c r="A21" s="163" t="s">
        <v>359</v>
      </c>
      <c r="B21" s="162" t="s">
        <v>41</v>
      </c>
      <c r="C21" s="162" t="s">
        <v>1229</v>
      </c>
      <c r="D21" s="162" t="s">
        <v>1230</v>
      </c>
      <c r="E21" s="164" t="s">
        <v>42</v>
      </c>
      <c r="F21" s="163" t="s">
        <v>1231</v>
      </c>
      <c r="G21" s="163" t="s">
        <v>1232</v>
      </c>
      <c r="H21" s="163" t="s">
        <v>1233</v>
      </c>
      <c r="I21" s="163" t="s">
        <v>1234</v>
      </c>
      <c r="J21" s="163" t="s">
        <v>1235</v>
      </c>
    </row>
    <row r="22" spans="1:10" ht="24" customHeight="1">
      <c r="A22" s="163" t="s">
        <v>374</v>
      </c>
      <c r="B22" s="162" t="s">
        <v>59</v>
      </c>
      <c r="C22" s="162" t="s">
        <v>1236</v>
      </c>
      <c r="D22" s="162" t="s">
        <v>815</v>
      </c>
      <c r="E22" s="164" t="s">
        <v>42</v>
      </c>
      <c r="F22" s="163" t="s">
        <v>1237</v>
      </c>
      <c r="G22" s="163" t="s">
        <v>1238</v>
      </c>
      <c r="H22" s="163" t="s">
        <v>1239</v>
      </c>
      <c r="I22" s="163" t="s">
        <v>1240</v>
      </c>
      <c r="J22" s="163" t="s">
        <v>1241</v>
      </c>
    </row>
    <row r="23" spans="1:10" ht="24" customHeight="1">
      <c r="A23" s="163" t="s">
        <v>381</v>
      </c>
      <c r="B23" s="162" t="s">
        <v>41</v>
      </c>
      <c r="C23" s="162" t="s">
        <v>382</v>
      </c>
      <c r="D23" s="162" t="s">
        <v>1164</v>
      </c>
      <c r="E23" s="164" t="s">
        <v>42</v>
      </c>
      <c r="F23" s="163" t="s">
        <v>1242</v>
      </c>
      <c r="G23" s="163" t="s">
        <v>1243</v>
      </c>
      <c r="H23" s="163" t="s">
        <v>1244</v>
      </c>
      <c r="I23" s="163" t="s">
        <v>1245</v>
      </c>
      <c r="J23" s="163" t="s">
        <v>1246</v>
      </c>
    </row>
    <row r="24" spans="1:10" ht="24" customHeight="1">
      <c r="A24" s="163" t="s">
        <v>103</v>
      </c>
      <c r="B24" s="162" t="s">
        <v>41</v>
      </c>
      <c r="C24" s="162" t="s">
        <v>104</v>
      </c>
      <c r="D24" s="162" t="s">
        <v>1164</v>
      </c>
      <c r="E24" s="164" t="s">
        <v>42</v>
      </c>
      <c r="F24" s="163" t="s">
        <v>1242</v>
      </c>
      <c r="G24" s="163" t="s">
        <v>1247</v>
      </c>
      <c r="H24" s="163" t="s">
        <v>1248</v>
      </c>
      <c r="I24" s="163" t="s">
        <v>1249</v>
      </c>
      <c r="J24" s="163" t="s">
        <v>1250</v>
      </c>
    </row>
    <row r="25" spans="1:10" ht="36" customHeight="1">
      <c r="A25" s="163" t="s">
        <v>567</v>
      </c>
      <c r="B25" s="162" t="s">
        <v>41</v>
      </c>
      <c r="C25" s="162" t="s">
        <v>550</v>
      </c>
      <c r="D25" s="162" t="s">
        <v>789</v>
      </c>
      <c r="E25" s="164" t="s">
        <v>42</v>
      </c>
      <c r="F25" s="163" t="s">
        <v>1251</v>
      </c>
      <c r="G25" s="163" t="s">
        <v>1252</v>
      </c>
      <c r="H25" s="163" t="s">
        <v>1253</v>
      </c>
      <c r="I25" s="163" t="s">
        <v>1254</v>
      </c>
      <c r="J25" s="163" t="s">
        <v>1255</v>
      </c>
    </row>
    <row r="26" spans="1:10" ht="36" customHeight="1">
      <c r="A26" s="163" t="s">
        <v>403</v>
      </c>
      <c r="B26" s="162" t="s">
        <v>59</v>
      </c>
      <c r="C26" s="162" t="s">
        <v>1256</v>
      </c>
      <c r="D26" s="162">
        <v>343</v>
      </c>
      <c r="E26" s="164" t="s">
        <v>42</v>
      </c>
      <c r="F26" s="163" t="s">
        <v>1257</v>
      </c>
      <c r="G26" s="163" t="s">
        <v>1258</v>
      </c>
      <c r="H26" s="163" t="s">
        <v>1259</v>
      </c>
      <c r="I26" s="163" t="s">
        <v>1260</v>
      </c>
      <c r="J26" s="163" t="s">
        <v>1261</v>
      </c>
    </row>
    <row r="27" spans="1:10" ht="48" customHeight="1">
      <c r="A27" s="163" t="s">
        <v>388</v>
      </c>
      <c r="B27" s="162" t="s">
        <v>41</v>
      </c>
      <c r="C27" s="162" t="s">
        <v>389</v>
      </c>
      <c r="D27" s="162" t="s">
        <v>1164</v>
      </c>
      <c r="E27" s="164" t="s">
        <v>42</v>
      </c>
      <c r="F27" s="163" t="s">
        <v>1262</v>
      </c>
      <c r="G27" s="163" t="s">
        <v>1263</v>
      </c>
      <c r="H27" s="163" t="s">
        <v>1264</v>
      </c>
      <c r="I27" s="163" t="s">
        <v>1265</v>
      </c>
      <c r="J27" s="163" t="s">
        <v>1266</v>
      </c>
    </row>
    <row r="28" spans="1:10" ht="36" customHeight="1">
      <c r="A28" s="163" t="s">
        <v>558</v>
      </c>
      <c r="B28" s="162" t="s">
        <v>41</v>
      </c>
      <c r="C28" s="162" t="s">
        <v>559</v>
      </c>
      <c r="D28" s="162" t="s">
        <v>789</v>
      </c>
      <c r="E28" s="164" t="s">
        <v>149</v>
      </c>
      <c r="F28" s="163" t="s">
        <v>1267</v>
      </c>
      <c r="G28" s="163" t="s">
        <v>1268</v>
      </c>
      <c r="H28" s="163" t="s">
        <v>1269</v>
      </c>
      <c r="I28" s="163" t="s">
        <v>1270</v>
      </c>
      <c r="J28" s="163" t="s">
        <v>1271</v>
      </c>
    </row>
    <row r="29" spans="1:10" ht="24" customHeight="1">
      <c r="A29" s="163" t="s">
        <v>587</v>
      </c>
      <c r="B29" s="162" t="s">
        <v>61</v>
      </c>
      <c r="C29" s="162" t="s">
        <v>588</v>
      </c>
      <c r="D29" s="162" t="s">
        <v>582</v>
      </c>
      <c r="E29" s="164" t="s">
        <v>42</v>
      </c>
      <c r="F29" s="163" t="s">
        <v>1272</v>
      </c>
      <c r="G29" s="163" t="s">
        <v>1273</v>
      </c>
      <c r="H29" s="163" t="s">
        <v>1274</v>
      </c>
      <c r="I29" s="163" t="s">
        <v>1275</v>
      </c>
      <c r="J29" s="163" t="s">
        <v>1276</v>
      </c>
    </row>
    <row r="30" spans="1:10" ht="24" customHeight="1">
      <c r="A30" s="163" t="s">
        <v>323</v>
      </c>
      <c r="B30" s="162" t="s">
        <v>41</v>
      </c>
      <c r="C30" s="162" t="s">
        <v>324</v>
      </c>
      <c r="D30" s="162" t="s">
        <v>789</v>
      </c>
      <c r="E30" s="164" t="s">
        <v>149</v>
      </c>
      <c r="F30" s="163" t="s">
        <v>1277</v>
      </c>
      <c r="G30" s="163" t="s">
        <v>1278</v>
      </c>
      <c r="H30" s="163" t="s">
        <v>1279</v>
      </c>
      <c r="I30" s="163" t="s">
        <v>1280</v>
      </c>
      <c r="J30" s="163" t="s">
        <v>1281</v>
      </c>
    </row>
    <row r="31" spans="1:10" ht="24" customHeight="1">
      <c r="A31" s="163" t="s">
        <v>106</v>
      </c>
      <c r="B31" s="162" t="s">
        <v>41</v>
      </c>
      <c r="C31" s="162" t="s">
        <v>107</v>
      </c>
      <c r="D31" s="162" t="s">
        <v>792</v>
      </c>
      <c r="E31" s="164" t="s">
        <v>42</v>
      </c>
      <c r="F31" s="163" t="s">
        <v>1282</v>
      </c>
      <c r="G31" s="163" t="s">
        <v>1283</v>
      </c>
      <c r="H31" s="163" t="s">
        <v>1284</v>
      </c>
      <c r="I31" s="163" t="s">
        <v>1285</v>
      </c>
      <c r="J31" s="163" t="s">
        <v>1286</v>
      </c>
    </row>
    <row r="32" spans="1:10" ht="24" customHeight="1">
      <c r="A32" s="163" t="s">
        <v>362</v>
      </c>
      <c r="B32" s="162" t="s">
        <v>41</v>
      </c>
      <c r="C32" s="162" t="s">
        <v>535</v>
      </c>
      <c r="D32" s="162" t="s">
        <v>786</v>
      </c>
      <c r="E32" s="164" t="s">
        <v>53</v>
      </c>
      <c r="F32" s="163" t="s">
        <v>1287</v>
      </c>
      <c r="G32" s="163" t="s">
        <v>1288</v>
      </c>
      <c r="H32" s="163" t="s">
        <v>1289</v>
      </c>
      <c r="I32" s="163" t="s">
        <v>1285</v>
      </c>
      <c r="J32" s="163" t="s">
        <v>1290</v>
      </c>
    </row>
    <row r="33" spans="1:10" ht="60" customHeight="1">
      <c r="A33" s="163" t="s">
        <v>78</v>
      </c>
      <c r="B33" s="162" t="s">
        <v>41</v>
      </c>
      <c r="C33" s="162" t="s">
        <v>79</v>
      </c>
      <c r="D33" s="162" t="s">
        <v>1212</v>
      </c>
      <c r="E33" s="164" t="s">
        <v>42</v>
      </c>
      <c r="F33" s="163" t="s">
        <v>1291</v>
      </c>
      <c r="G33" s="163" t="s">
        <v>1292</v>
      </c>
      <c r="H33" s="163" t="s">
        <v>1293</v>
      </c>
      <c r="I33" s="163" t="s">
        <v>1294</v>
      </c>
      <c r="J33" s="163" t="s">
        <v>1295</v>
      </c>
    </row>
    <row r="34" spans="1:10" ht="48" customHeight="1">
      <c r="A34" s="163" t="s">
        <v>614</v>
      </c>
      <c r="B34" s="162" t="s">
        <v>41</v>
      </c>
      <c r="C34" s="162" t="s">
        <v>615</v>
      </c>
      <c r="D34" s="162" t="s">
        <v>1164</v>
      </c>
      <c r="E34" s="164" t="s">
        <v>42</v>
      </c>
      <c r="F34" s="163" t="s">
        <v>1185</v>
      </c>
      <c r="G34" s="163" t="s">
        <v>1296</v>
      </c>
      <c r="H34" s="163" t="s">
        <v>1297</v>
      </c>
      <c r="I34" s="163" t="s">
        <v>1298</v>
      </c>
      <c r="J34" s="163" t="s">
        <v>1299</v>
      </c>
    </row>
    <row r="35" spans="1:10" ht="36" customHeight="1">
      <c r="A35" s="163" t="s">
        <v>326</v>
      </c>
      <c r="B35" s="162" t="s">
        <v>41</v>
      </c>
      <c r="C35" s="162" t="s">
        <v>327</v>
      </c>
      <c r="D35" s="162" t="s">
        <v>789</v>
      </c>
      <c r="E35" s="164" t="s">
        <v>53</v>
      </c>
      <c r="F35" s="163" t="s">
        <v>1300</v>
      </c>
      <c r="G35" s="163" t="s">
        <v>1301</v>
      </c>
      <c r="H35" s="163" t="s">
        <v>1302</v>
      </c>
      <c r="I35" s="163" t="s">
        <v>1303</v>
      </c>
      <c r="J35" s="163" t="s">
        <v>1304</v>
      </c>
    </row>
    <row r="36" spans="1:10" ht="36" customHeight="1">
      <c r="A36" s="163" t="s">
        <v>509</v>
      </c>
      <c r="B36" s="162" t="s">
        <v>41</v>
      </c>
      <c r="C36" s="162" t="s">
        <v>510</v>
      </c>
      <c r="D36" s="162" t="s">
        <v>1196</v>
      </c>
      <c r="E36" s="164" t="s">
        <v>11</v>
      </c>
      <c r="F36" s="163" t="s">
        <v>1305</v>
      </c>
      <c r="G36" s="163" t="s">
        <v>1306</v>
      </c>
      <c r="H36" s="163" t="s">
        <v>1307</v>
      </c>
      <c r="I36" s="163" t="s">
        <v>1308</v>
      </c>
      <c r="J36" s="163" t="s">
        <v>1309</v>
      </c>
    </row>
    <row r="37" spans="1:10" ht="60" customHeight="1">
      <c r="A37" s="163" t="s">
        <v>708</v>
      </c>
      <c r="B37" s="162" t="s">
        <v>41</v>
      </c>
      <c r="C37" s="162" t="s">
        <v>709</v>
      </c>
      <c r="D37" s="162" t="s">
        <v>1310</v>
      </c>
      <c r="E37" s="164" t="s">
        <v>11</v>
      </c>
      <c r="F37" s="163" t="s">
        <v>1311</v>
      </c>
      <c r="G37" s="163" t="s">
        <v>1312</v>
      </c>
      <c r="H37" s="163" t="s">
        <v>1313</v>
      </c>
      <c r="I37" s="163" t="s">
        <v>1308</v>
      </c>
      <c r="J37" s="163" t="s">
        <v>1314</v>
      </c>
    </row>
    <row r="38" spans="1:10" ht="60" customHeight="1">
      <c r="A38" s="163" t="s">
        <v>401</v>
      </c>
      <c r="B38" s="162" t="s">
        <v>41</v>
      </c>
      <c r="C38" s="162" t="s">
        <v>1315</v>
      </c>
      <c r="D38" s="162" t="s">
        <v>1316</v>
      </c>
      <c r="E38" s="164" t="s">
        <v>46</v>
      </c>
      <c r="F38" s="163" t="s">
        <v>1317</v>
      </c>
      <c r="G38" s="163" t="s">
        <v>1318</v>
      </c>
      <c r="H38" s="163" t="s">
        <v>1319</v>
      </c>
      <c r="I38" s="163" t="s">
        <v>1320</v>
      </c>
      <c r="J38" s="163" t="s">
        <v>1321</v>
      </c>
    </row>
    <row r="39" spans="1:10" ht="24" customHeight="1">
      <c r="A39" s="163" t="s">
        <v>531</v>
      </c>
      <c r="B39" s="162" t="s">
        <v>61</v>
      </c>
      <c r="C39" s="162" t="s">
        <v>532</v>
      </c>
      <c r="D39" s="162" t="s">
        <v>917</v>
      </c>
      <c r="E39" s="164" t="s">
        <v>42</v>
      </c>
      <c r="F39" s="163" t="s">
        <v>1322</v>
      </c>
      <c r="G39" s="163" t="s">
        <v>1323</v>
      </c>
      <c r="H39" s="163" t="s">
        <v>1324</v>
      </c>
      <c r="I39" s="163" t="s">
        <v>1325</v>
      </c>
      <c r="J39" s="163" t="s">
        <v>1326</v>
      </c>
    </row>
    <row r="40" spans="1:10" ht="24" customHeight="1">
      <c r="A40" s="163" t="s">
        <v>310</v>
      </c>
      <c r="B40" s="162" t="s">
        <v>41</v>
      </c>
      <c r="C40" s="162" t="s">
        <v>311</v>
      </c>
      <c r="D40" s="162" t="s">
        <v>792</v>
      </c>
      <c r="E40" s="164" t="s">
        <v>42</v>
      </c>
      <c r="F40" s="163" t="s">
        <v>1327</v>
      </c>
      <c r="G40" s="163" t="s">
        <v>1328</v>
      </c>
      <c r="H40" s="163" t="s">
        <v>1329</v>
      </c>
      <c r="I40" s="163" t="s">
        <v>1330</v>
      </c>
      <c r="J40" s="163" t="s">
        <v>1331</v>
      </c>
    </row>
    <row r="41" spans="1:10" ht="36" customHeight="1">
      <c r="A41" s="163" t="s">
        <v>600</v>
      </c>
      <c r="B41" s="162" t="s">
        <v>41</v>
      </c>
      <c r="C41" s="162" t="s">
        <v>601</v>
      </c>
      <c r="D41" s="162" t="s">
        <v>1142</v>
      </c>
      <c r="E41" s="164" t="s">
        <v>42</v>
      </c>
      <c r="F41" s="163" t="s">
        <v>1332</v>
      </c>
      <c r="G41" s="163" t="s">
        <v>1333</v>
      </c>
      <c r="H41" s="163" t="s">
        <v>1334</v>
      </c>
      <c r="I41" s="163" t="s">
        <v>1335</v>
      </c>
      <c r="J41" s="163" t="s">
        <v>1336</v>
      </c>
    </row>
    <row r="42" spans="1:10" ht="36" customHeight="1">
      <c r="A42" s="163" t="s">
        <v>572</v>
      </c>
      <c r="B42" s="162" t="s">
        <v>41</v>
      </c>
      <c r="C42" s="162" t="s">
        <v>562</v>
      </c>
      <c r="D42" s="162" t="s">
        <v>789</v>
      </c>
      <c r="E42" s="164" t="s">
        <v>53</v>
      </c>
      <c r="F42" s="163" t="s">
        <v>1337</v>
      </c>
      <c r="G42" s="163" t="s">
        <v>1338</v>
      </c>
      <c r="H42" s="163" t="s">
        <v>1339</v>
      </c>
      <c r="I42" s="163" t="s">
        <v>1340</v>
      </c>
      <c r="J42" s="163" t="s">
        <v>1341</v>
      </c>
    </row>
    <row r="43" spans="1:10" ht="24" customHeight="1">
      <c r="A43" s="163" t="s">
        <v>312</v>
      </c>
      <c r="B43" s="162" t="s">
        <v>41</v>
      </c>
      <c r="C43" s="162" t="s">
        <v>313</v>
      </c>
      <c r="D43" s="162" t="s">
        <v>786</v>
      </c>
      <c r="E43" s="164" t="s">
        <v>53</v>
      </c>
      <c r="F43" s="163" t="s">
        <v>1342</v>
      </c>
      <c r="G43" s="163" t="s">
        <v>1343</v>
      </c>
      <c r="H43" s="163" t="s">
        <v>1344</v>
      </c>
      <c r="I43" s="163" t="s">
        <v>1345</v>
      </c>
      <c r="J43" s="163" t="s">
        <v>1346</v>
      </c>
    </row>
    <row r="44" spans="1:10" ht="36" customHeight="1">
      <c r="A44" s="163" t="s">
        <v>316</v>
      </c>
      <c r="B44" s="162" t="s">
        <v>41</v>
      </c>
      <c r="C44" s="162" t="s">
        <v>547</v>
      </c>
      <c r="D44" s="162" t="s">
        <v>789</v>
      </c>
      <c r="E44" s="164" t="s">
        <v>42</v>
      </c>
      <c r="F44" s="163" t="s">
        <v>1347</v>
      </c>
      <c r="G44" s="163" t="s">
        <v>1348</v>
      </c>
      <c r="H44" s="163" t="s">
        <v>1349</v>
      </c>
      <c r="I44" s="163" t="s">
        <v>1350</v>
      </c>
      <c r="J44" s="163" t="s">
        <v>1351</v>
      </c>
    </row>
    <row r="45" spans="1:10" ht="60" customHeight="1">
      <c r="A45" s="163" t="s">
        <v>365</v>
      </c>
      <c r="B45" s="162" t="s">
        <v>41</v>
      </c>
      <c r="C45" s="162" t="s">
        <v>366</v>
      </c>
      <c r="D45" s="162" t="s">
        <v>1310</v>
      </c>
      <c r="E45" s="164" t="s">
        <v>11</v>
      </c>
      <c r="F45" s="163" t="s">
        <v>1352</v>
      </c>
      <c r="G45" s="163" t="s">
        <v>1353</v>
      </c>
      <c r="H45" s="163" t="s">
        <v>1354</v>
      </c>
      <c r="I45" s="163" t="s">
        <v>1350</v>
      </c>
      <c r="J45" s="163" t="s">
        <v>1355</v>
      </c>
    </row>
    <row r="46" spans="1:10" ht="36" customHeight="1">
      <c r="A46" s="163" t="s">
        <v>333</v>
      </c>
      <c r="B46" s="162" t="s">
        <v>41</v>
      </c>
      <c r="C46" s="162" t="s">
        <v>334</v>
      </c>
      <c r="D46" s="162" t="s">
        <v>789</v>
      </c>
      <c r="E46" s="164" t="s">
        <v>42</v>
      </c>
      <c r="F46" s="163" t="s">
        <v>1356</v>
      </c>
      <c r="G46" s="163" t="s">
        <v>1357</v>
      </c>
      <c r="H46" s="163" t="s">
        <v>1358</v>
      </c>
      <c r="I46" s="163" t="s">
        <v>1359</v>
      </c>
      <c r="J46" s="163" t="s">
        <v>1360</v>
      </c>
    </row>
    <row r="47" spans="1:10" ht="24" customHeight="1">
      <c r="A47" s="163" t="s">
        <v>391</v>
      </c>
      <c r="B47" s="162" t="s">
        <v>41</v>
      </c>
      <c r="C47" s="162" t="s">
        <v>1361</v>
      </c>
      <c r="D47" s="162" t="s">
        <v>1362</v>
      </c>
      <c r="E47" s="164" t="s">
        <v>42</v>
      </c>
      <c r="F47" s="163" t="s">
        <v>1363</v>
      </c>
      <c r="G47" s="163" t="s">
        <v>1364</v>
      </c>
      <c r="H47" s="163" t="s">
        <v>1365</v>
      </c>
      <c r="I47" s="163" t="s">
        <v>1366</v>
      </c>
      <c r="J47" s="163" t="s">
        <v>1367</v>
      </c>
    </row>
    <row r="48" spans="1:10" ht="24" customHeight="1">
      <c r="A48" s="163" t="s">
        <v>355</v>
      </c>
      <c r="B48" s="162" t="s">
        <v>41</v>
      </c>
      <c r="C48" s="162" t="s">
        <v>356</v>
      </c>
      <c r="D48" s="162" t="s">
        <v>786</v>
      </c>
      <c r="E48" s="164" t="s">
        <v>53</v>
      </c>
      <c r="F48" s="163" t="s">
        <v>1368</v>
      </c>
      <c r="G48" s="163" t="s">
        <v>1369</v>
      </c>
      <c r="H48" s="163" t="s">
        <v>1370</v>
      </c>
      <c r="I48" s="163" t="s">
        <v>1371</v>
      </c>
      <c r="J48" s="163" t="s">
        <v>1372</v>
      </c>
    </row>
    <row r="49" spans="1:10" ht="24" customHeight="1">
      <c r="A49" s="163" t="s">
        <v>739</v>
      </c>
      <c r="B49" s="162" t="s">
        <v>59</v>
      </c>
      <c r="C49" s="162" t="s">
        <v>1373</v>
      </c>
      <c r="D49" s="162" t="s">
        <v>1019</v>
      </c>
      <c r="E49" s="164" t="s">
        <v>105</v>
      </c>
      <c r="F49" s="163" t="s">
        <v>1374</v>
      </c>
      <c r="G49" s="163" t="s">
        <v>1375</v>
      </c>
      <c r="H49" s="163" t="s">
        <v>1376</v>
      </c>
      <c r="I49" s="163" t="s">
        <v>1371</v>
      </c>
      <c r="J49" s="163" t="s">
        <v>1377</v>
      </c>
    </row>
    <row r="50" spans="1:10" ht="60" customHeight="1">
      <c r="A50" s="163" t="s">
        <v>340</v>
      </c>
      <c r="B50" s="162" t="s">
        <v>41</v>
      </c>
      <c r="C50" s="162" t="s">
        <v>341</v>
      </c>
      <c r="D50" s="162" t="s">
        <v>1169</v>
      </c>
      <c r="E50" s="164" t="s">
        <v>42</v>
      </c>
      <c r="F50" s="163" t="s">
        <v>1378</v>
      </c>
      <c r="G50" s="163" t="s">
        <v>1379</v>
      </c>
      <c r="H50" s="163" t="s">
        <v>1380</v>
      </c>
      <c r="I50" s="163" t="s">
        <v>1381</v>
      </c>
      <c r="J50" s="163" t="s">
        <v>1382</v>
      </c>
    </row>
    <row r="51" spans="1:10" ht="48" customHeight="1">
      <c r="A51" s="163" t="s">
        <v>335</v>
      </c>
      <c r="B51" s="162" t="s">
        <v>41</v>
      </c>
      <c r="C51" s="162" t="s">
        <v>336</v>
      </c>
      <c r="D51" s="162" t="s">
        <v>789</v>
      </c>
      <c r="E51" s="164" t="s">
        <v>53</v>
      </c>
      <c r="F51" s="163" t="s">
        <v>1383</v>
      </c>
      <c r="G51" s="163" t="s">
        <v>1384</v>
      </c>
      <c r="H51" s="163" t="s">
        <v>1385</v>
      </c>
      <c r="I51" s="163" t="s">
        <v>1381</v>
      </c>
      <c r="J51" s="163" t="s">
        <v>1386</v>
      </c>
    </row>
    <row r="52" spans="1:10" ht="48" customHeight="1">
      <c r="A52" s="166" t="s">
        <v>716</v>
      </c>
      <c r="B52" s="165" t="s">
        <v>61</v>
      </c>
      <c r="C52" s="165" t="s">
        <v>717</v>
      </c>
      <c r="D52" s="165" t="s">
        <v>799</v>
      </c>
      <c r="E52" s="167" t="s">
        <v>718</v>
      </c>
      <c r="F52" s="166" t="s">
        <v>1387</v>
      </c>
      <c r="G52" s="166" t="s">
        <v>1388</v>
      </c>
      <c r="H52" s="166" t="s">
        <v>1388</v>
      </c>
      <c r="I52" s="166" t="s">
        <v>1389</v>
      </c>
      <c r="J52" s="166" t="s">
        <v>1390</v>
      </c>
    </row>
    <row r="53" spans="1:10" ht="24" customHeight="1">
      <c r="A53" s="163" t="s">
        <v>503</v>
      </c>
      <c r="B53" s="162" t="s">
        <v>59</v>
      </c>
      <c r="C53" s="162" t="s">
        <v>1391</v>
      </c>
      <c r="D53" s="162" t="s">
        <v>882</v>
      </c>
      <c r="E53" s="164" t="s">
        <v>105</v>
      </c>
      <c r="F53" s="163" t="s">
        <v>1374</v>
      </c>
      <c r="G53" s="163" t="s">
        <v>1392</v>
      </c>
      <c r="H53" s="163" t="s">
        <v>1393</v>
      </c>
      <c r="I53" s="163" t="s">
        <v>1389</v>
      </c>
      <c r="J53" s="163" t="s">
        <v>1394</v>
      </c>
    </row>
    <row r="54" spans="1:10" ht="48" customHeight="1">
      <c r="A54" s="163" t="s">
        <v>412</v>
      </c>
      <c r="B54" s="162" t="s">
        <v>59</v>
      </c>
      <c r="C54" s="162" t="s">
        <v>1395</v>
      </c>
      <c r="D54" s="162" t="s">
        <v>845</v>
      </c>
      <c r="E54" s="164" t="s">
        <v>105</v>
      </c>
      <c r="F54" s="163" t="s">
        <v>1396</v>
      </c>
      <c r="G54" s="163" t="s">
        <v>1397</v>
      </c>
      <c r="H54" s="163" t="s">
        <v>1398</v>
      </c>
      <c r="I54" s="163" t="s">
        <v>1399</v>
      </c>
      <c r="J54" s="163" t="s">
        <v>1400</v>
      </c>
    </row>
    <row r="55" spans="1:10" ht="24" customHeight="1">
      <c r="A55" s="163" t="s">
        <v>674</v>
      </c>
      <c r="B55" s="162" t="s">
        <v>59</v>
      </c>
      <c r="C55" s="162" t="s">
        <v>1401</v>
      </c>
      <c r="D55" s="162" t="s">
        <v>973</v>
      </c>
      <c r="E55" s="164" t="s">
        <v>105</v>
      </c>
      <c r="F55" s="163" t="s">
        <v>1191</v>
      </c>
      <c r="G55" s="163" t="s">
        <v>1402</v>
      </c>
      <c r="H55" s="163" t="s">
        <v>1403</v>
      </c>
      <c r="I55" s="163" t="s">
        <v>1404</v>
      </c>
      <c r="J55" s="163" t="s">
        <v>1405</v>
      </c>
    </row>
    <row r="56" spans="1:10" ht="24" customHeight="1">
      <c r="A56" s="163" t="s">
        <v>733</v>
      </c>
      <c r="B56" s="162" t="s">
        <v>59</v>
      </c>
      <c r="C56" s="162" t="s">
        <v>1406</v>
      </c>
      <c r="D56" s="162" t="s">
        <v>973</v>
      </c>
      <c r="E56" s="164" t="s">
        <v>105</v>
      </c>
      <c r="F56" s="163" t="s">
        <v>1387</v>
      </c>
      <c r="G56" s="163" t="s">
        <v>1407</v>
      </c>
      <c r="H56" s="163" t="s">
        <v>1407</v>
      </c>
      <c r="I56" s="163" t="s">
        <v>1408</v>
      </c>
      <c r="J56" s="163" t="s">
        <v>1409</v>
      </c>
    </row>
    <row r="57" spans="1:10" ht="48" customHeight="1">
      <c r="A57" s="163" t="s">
        <v>329</v>
      </c>
      <c r="B57" s="162" t="s">
        <v>41</v>
      </c>
      <c r="C57" s="162" t="s">
        <v>330</v>
      </c>
      <c r="D57" s="162" t="s">
        <v>789</v>
      </c>
      <c r="E57" s="164" t="s">
        <v>149</v>
      </c>
      <c r="F57" s="163" t="s">
        <v>1410</v>
      </c>
      <c r="G57" s="163" t="s">
        <v>1411</v>
      </c>
      <c r="H57" s="163" t="s">
        <v>1412</v>
      </c>
      <c r="I57" s="163" t="s">
        <v>1408</v>
      </c>
      <c r="J57" s="163" t="s">
        <v>1413</v>
      </c>
    </row>
    <row r="58" spans="1:10" ht="36" customHeight="1">
      <c r="A58" s="163" t="s">
        <v>719</v>
      </c>
      <c r="B58" s="162" t="s">
        <v>59</v>
      </c>
      <c r="C58" s="162" t="s">
        <v>1414</v>
      </c>
      <c r="D58" s="162" t="s">
        <v>973</v>
      </c>
      <c r="E58" s="164" t="s">
        <v>105</v>
      </c>
      <c r="F58" s="163" t="s">
        <v>1387</v>
      </c>
      <c r="G58" s="163" t="s">
        <v>1415</v>
      </c>
      <c r="H58" s="163" t="s">
        <v>1415</v>
      </c>
      <c r="I58" s="163" t="s">
        <v>1416</v>
      </c>
      <c r="J58" s="163" t="s">
        <v>1417</v>
      </c>
    </row>
    <row r="59" spans="1:10" ht="24" customHeight="1">
      <c r="A59" s="163" t="s">
        <v>604</v>
      </c>
      <c r="B59" s="162" t="s">
        <v>41</v>
      </c>
      <c r="C59" s="162" t="s">
        <v>605</v>
      </c>
      <c r="D59" s="162" t="s">
        <v>1362</v>
      </c>
      <c r="E59" s="164" t="s">
        <v>42</v>
      </c>
      <c r="F59" s="163" t="s">
        <v>1418</v>
      </c>
      <c r="G59" s="163" t="s">
        <v>1419</v>
      </c>
      <c r="H59" s="163" t="s">
        <v>1420</v>
      </c>
      <c r="I59" s="163" t="s">
        <v>1421</v>
      </c>
      <c r="J59" s="163" t="s">
        <v>1422</v>
      </c>
    </row>
    <row r="60" spans="1:10" ht="36" customHeight="1">
      <c r="A60" s="163" t="s">
        <v>368</v>
      </c>
      <c r="B60" s="162" t="s">
        <v>41</v>
      </c>
      <c r="C60" s="162" t="s">
        <v>369</v>
      </c>
      <c r="D60" s="162" t="s">
        <v>789</v>
      </c>
      <c r="E60" s="164" t="s">
        <v>53</v>
      </c>
      <c r="F60" s="163" t="s">
        <v>1423</v>
      </c>
      <c r="G60" s="163" t="s">
        <v>1424</v>
      </c>
      <c r="H60" s="163" t="s">
        <v>1425</v>
      </c>
      <c r="I60" s="163" t="s">
        <v>1426</v>
      </c>
      <c r="J60" s="163" t="s">
        <v>1427</v>
      </c>
    </row>
    <row r="61" spans="1:10" ht="36" customHeight="1">
      <c r="A61" s="163" t="s">
        <v>393</v>
      </c>
      <c r="B61" s="162" t="s">
        <v>41</v>
      </c>
      <c r="C61" s="162" t="s">
        <v>394</v>
      </c>
      <c r="D61" s="162" t="s">
        <v>1164</v>
      </c>
      <c r="E61" s="164" t="s">
        <v>11</v>
      </c>
      <c r="F61" s="163" t="s">
        <v>1428</v>
      </c>
      <c r="G61" s="163" t="s">
        <v>1429</v>
      </c>
      <c r="H61" s="163" t="s">
        <v>1430</v>
      </c>
      <c r="I61" s="163" t="s">
        <v>1431</v>
      </c>
      <c r="J61" s="163" t="s">
        <v>1432</v>
      </c>
    </row>
    <row r="62" spans="1:10" ht="36" customHeight="1">
      <c r="A62" s="163" t="s">
        <v>730</v>
      </c>
      <c r="B62" s="162" t="s">
        <v>59</v>
      </c>
      <c r="C62" s="162" t="s">
        <v>1433</v>
      </c>
      <c r="D62" s="162" t="s">
        <v>973</v>
      </c>
      <c r="E62" s="164" t="s">
        <v>728</v>
      </c>
      <c r="F62" s="163" t="s">
        <v>1396</v>
      </c>
      <c r="G62" s="163" t="s">
        <v>1434</v>
      </c>
      <c r="H62" s="163" t="s">
        <v>1435</v>
      </c>
      <c r="I62" s="163" t="s">
        <v>1436</v>
      </c>
      <c r="J62" s="163" t="s">
        <v>1437</v>
      </c>
    </row>
    <row r="63" spans="1:10" ht="36" customHeight="1">
      <c r="A63" s="163" t="s">
        <v>736</v>
      </c>
      <c r="B63" s="162" t="s">
        <v>59</v>
      </c>
      <c r="C63" s="162" t="s">
        <v>1438</v>
      </c>
      <c r="D63" s="162" t="s">
        <v>973</v>
      </c>
      <c r="E63" s="164" t="s">
        <v>728</v>
      </c>
      <c r="F63" s="163" t="s">
        <v>1387</v>
      </c>
      <c r="G63" s="163" t="s">
        <v>1439</v>
      </c>
      <c r="H63" s="163" t="s">
        <v>1439</v>
      </c>
      <c r="I63" s="163" t="s">
        <v>1440</v>
      </c>
      <c r="J63" s="163" t="s">
        <v>1441</v>
      </c>
    </row>
    <row r="64" spans="1:10" ht="24" customHeight="1">
      <c r="A64" s="163" t="s">
        <v>745</v>
      </c>
      <c r="B64" s="162" t="s">
        <v>41</v>
      </c>
      <c r="C64" s="162" t="s">
        <v>746</v>
      </c>
      <c r="D64" s="162" t="s">
        <v>1316</v>
      </c>
      <c r="E64" s="164" t="s">
        <v>42</v>
      </c>
      <c r="F64" s="163" t="s">
        <v>1442</v>
      </c>
      <c r="G64" s="163" t="s">
        <v>1443</v>
      </c>
      <c r="H64" s="163" t="s">
        <v>1444</v>
      </c>
      <c r="I64" s="163" t="s">
        <v>1440</v>
      </c>
      <c r="J64" s="163" t="s">
        <v>1445</v>
      </c>
    </row>
    <row r="65" spans="1:10" ht="36" customHeight="1">
      <c r="A65" s="163" t="s">
        <v>646</v>
      </c>
      <c r="B65" s="162" t="s">
        <v>41</v>
      </c>
      <c r="C65" s="162" t="s">
        <v>647</v>
      </c>
      <c r="D65" s="162" t="s">
        <v>1196</v>
      </c>
      <c r="E65" s="164" t="s">
        <v>11</v>
      </c>
      <c r="F65" s="163" t="s">
        <v>1446</v>
      </c>
      <c r="G65" s="163" t="s">
        <v>1447</v>
      </c>
      <c r="H65" s="163" t="s">
        <v>1448</v>
      </c>
      <c r="I65" s="163" t="s">
        <v>1449</v>
      </c>
      <c r="J65" s="163" t="s">
        <v>1450</v>
      </c>
    </row>
    <row r="66" spans="1:10" ht="24" customHeight="1">
      <c r="A66" s="163" t="s">
        <v>711</v>
      </c>
      <c r="B66" s="162" t="s">
        <v>59</v>
      </c>
      <c r="C66" s="162" t="s">
        <v>1451</v>
      </c>
      <c r="D66" s="162" t="s">
        <v>973</v>
      </c>
      <c r="E66" s="164" t="s">
        <v>713</v>
      </c>
      <c r="F66" s="163" t="s">
        <v>1396</v>
      </c>
      <c r="G66" s="163" t="s">
        <v>1452</v>
      </c>
      <c r="H66" s="163" t="s">
        <v>1453</v>
      </c>
      <c r="I66" s="163" t="s">
        <v>1449</v>
      </c>
      <c r="J66" s="163" t="s">
        <v>1454</v>
      </c>
    </row>
    <row r="67" spans="1:10" ht="36" customHeight="1">
      <c r="A67" s="163" t="s">
        <v>726</v>
      </c>
      <c r="B67" s="162" t="s">
        <v>59</v>
      </c>
      <c r="C67" s="162" t="s">
        <v>1455</v>
      </c>
      <c r="D67" s="162" t="s">
        <v>973</v>
      </c>
      <c r="E67" s="164" t="s">
        <v>728</v>
      </c>
      <c r="F67" s="163" t="s">
        <v>1387</v>
      </c>
      <c r="G67" s="163" t="s">
        <v>1456</v>
      </c>
      <c r="H67" s="163" t="s">
        <v>1456</v>
      </c>
      <c r="I67" s="163" t="s">
        <v>1457</v>
      </c>
      <c r="J67" s="163" t="s">
        <v>1458</v>
      </c>
    </row>
    <row r="68" spans="1:10" ht="24" customHeight="1">
      <c r="A68" s="163" t="s">
        <v>86</v>
      </c>
      <c r="B68" s="162" t="s">
        <v>59</v>
      </c>
      <c r="C68" s="162" t="s">
        <v>1095</v>
      </c>
      <c r="D68" s="162" t="s">
        <v>807</v>
      </c>
      <c r="E68" s="164" t="s">
        <v>105</v>
      </c>
      <c r="F68" s="163" t="s">
        <v>1387</v>
      </c>
      <c r="G68" s="163" t="s">
        <v>1459</v>
      </c>
      <c r="H68" s="163" t="s">
        <v>1459</v>
      </c>
      <c r="I68" s="163" t="s">
        <v>1460</v>
      </c>
      <c r="J68" s="163" t="s">
        <v>1461</v>
      </c>
    </row>
    <row r="69" spans="1:10" ht="24" customHeight="1">
      <c r="A69" s="163" t="s">
        <v>540</v>
      </c>
      <c r="B69" s="162" t="s">
        <v>41</v>
      </c>
      <c r="C69" s="162" t="s">
        <v>541</v>
      </c>
      <c r="D69" s="162" t="s">
        <v>786</v>
      </c>
      <c r="E69" s="164" t="s">
        <v>53</v>
      </c>
      <c r="F69" s="163" t="s">
        <v>1462</v>
      </c>
      <c r="G69" s="163" t="s">
        <v>1463</v>
      </c>
      <c r="H69" s="163" t="s">
        <v>1464</v>
      </c>
      <c r="I69" s="163" t="s">
        <v>1465</v>
      </c>
      <c r="J69" s="163" t="s">
        <v>1466</v>
      </c>
    </row>
    <row r="70" spans="1:10" ht="60" customHeight="1">
      <c r="A70" s="163" t="s">
        <v>318</v>
      </c>
      <c r="B70" s="162" t="s">
        <v>41</v>
      </c>
      <c r="C70" s="162" t="s">
        <v>1467</v>
      </c>
      <c r="D70" s="162" t="s">
        <v>1169</v>
      </c>
      <c r="E70" s="164" t="s">
        <v>42</v>
      </c>
      <c r="F70" s="163" t="s">
        <v>1468</v>
      </c>
      <c r="G70" s="163" t="s">
        <v>1469</v>
      </c>
      <c r="H70" s="163" t="s">
        <v>1470</v>
      </c>
      <c r="I70" s="163" t="s">
        <v>1471</v>
      </c>
      <c r="J70" s="163" t="s">
        <v>1472</v>
      </c>
    </row>
    <row r="71" spans="1:10" ht="24" customHeight="1">
      <c r="A71" s="163" t="s">
        <v>608</v>
      </c>
      <c r="B71" s="162" t="s">
        <v>41</v>
      </c>
      <c r="C71" s="162" t="s">
        <v>609</v>
      </c>
      <c r="D71" s="162" t="s">
        <v>1164</v>
      </c>
      <c r="E71" s="164" t="s">
        <v>42</v>
      </c>
      <c r="F71" s="163" t="s">
        <v>1473</v>
      </c>
      <c r="G71" s="163" t="s">
        <v>1474</v>
      </c>
      <c r="H71" s="163" t="s">
        <v>1475</v>
      </c>
      <c r="I71" s="163" t="s">
        <v>1471</v>
      </c>
      <c r="J71" s="163" t="s">
        <v>1476</v>
      </c>
    </row>
    <row r="72" spans="1:10" ht="48" customHeight="1">
      <c r="A72" s="163" t="s">
        <v>37</v>
      </c>
      <c r="B72" s="162" t="s">
        <v>38</v>
      </c>
      <c r="C72" s="162" t="s">
        <v>39</v>
      </c>
      <c r="D72" s="162" t="s">
        <v>784</v>
      </c>
      <c r="E72" s="164" t="s">
        <v>0</v>
      </c>
      <c r="F72" s="163" t="s">
        <v>1387</v>
      </c>
      <c r="G72" s="163" t="s">
        <v>1477</v>
      </c>
      <c r="H72" s="163" t="s">
        <v>1477</v>
      </c>
      <c r="I72" s="163" t="s">
        <v>1478</v>
      </c>
      <c r="J72" s="163" t="s">
        <v>1479</v>
      </c>
    </row>
    <row r="73" spans="1:10" ht="48" customHeight="1">
      <c r="A73" s="163" t="s">
        <v>580</v>
      </c>
      <c r="B73" s="162" t="s">
        <v>41</v>
      </c>
      <c r="C73" s="162" t="s">
        <v>562</v>
      </c>
      <c r="D73" s="162" t="s">
        <v>789</v>
      </c>
      <c r="E73" s="164" t="s">
        <v>53</v>
      </c>
      <c r="F73" s="163" t="s">
        <v>1480</v>
      </c>
      <c r="G73" s="163" t="s">
        <v>1481</v>
      </c>
      <c r="H73" s="163" t="s">
        <v>1482</v>
      </c>
      <c r="I73" s="163" t="s">
        <v>1483</v>
      </c>
      <c r="J73" s="163" t="s">
        <v>1484</v>
      </c>
    </row>
    <row r="74" spans="1:10" ht="60" customHeight="1">
      <c r="A74" s="163" t="s">
        <v>577</v>
      </c>
      <c r="B74" s="162" t="s">
        <v>41</v>
      </c>
      <c r="C74" s="162" t="s">
        <v>578</v>
      </c>
      <c r="D74" s="162" t="s">
        <v>789</v>
      </c>
      <c r="E74" s="164" t="s">
        <v>42</v>
      </c>
      <c r="F74" s="163" t="s">
        <v>1485</v>
      </c>
      <c r="G74" s="163" t="s">
        <v>1486</v>
      </c>
      <c r="H74" s="163" t="s">
        <v>1487</v>
      </c>
      <c r="I74" s="163" t="s">
        <v>1488</v>
      </c>
      <c r="J74" s="163" t="s">
        <v>1489</v>
      </c>
    </row>
    <row r="75" spans="1:10" ht="48" customHeight="1">
      <c r="A75" s="163" t="s">
        <v>430</v>
      </c>
      <c r="B75" s="162" t="s">
        <v>41</v>
      </c>
      <c r="C75" s="162" t="s">
        <v>431</v>
      </c>
      <c r="D75" s="162" t="s">
        <v>1490</v>
      </c>
      <c r="E75" s="164" t="s">
        <v>46</v>
      </c>
      <c r="F75" s="163" t="s">
        <v>1374</v>
      </c>
      <c r="G75" s="163" t="s">
        <v>1491</v>
      </c>
      <c r="H75" s="163" t="s">
        <v>1492</v>
      </c>
      <c r="I75" s="163" t="s">
        <v>1493</v>
      </c>
      <c r="J75" s="163" t="s">
        <v>1494</v>
      </c>
    </row>
    <row r="76" spans="1:10" ht="48" customHeight="1">
      <c r="A76" s="163" t="s">
        <v>348</v>
      </c>
      <c r="B76" s="162" t="s">
        <v>41</v>
      </c>
      <c r="C76" s="162" t="s">
        <v>349</v>
      </c>
      <c r="D76" s="162" t="s">
        <v>916</v>
      </c>
      <c r="E76" s="164" t="s">
        <v>42</v>
      </c>
      <c r="F76" s="163" t="s">
        <v>1224</v>
      </c>
      <c r="G76" s="163" t="s">
        <v>1495</v>
      </c>
      <c r="H76" s="163" t="s">
        <v>1496</v>
      </c>
      <c r="I76" s="163" t="s">
        <v>1493</v>
      </c>
      <c r="J76" s="163" t="s">
        <v>1497</v>
      </c>
    </row>
    <row r="77" spans="1:10" ht="24" customHeight="1">
      <c r="A77" s="163" t="s">
        <v>320</v>
      </c>
      <c r="B77" s="162" t="s">
        <v>41</v>
      </c>
      <c r="C77" s="162" t="s">
        <v>321</v>
      </c>
      <c r="D77" s="162" t="s">
        <v>789</v>
      </c>
      <c r="E77" s="164" t="s">
        <v>149</v>
      </c>
      <c r="F77" s="163" t="s">
        <v>1498</v>
      </c>
      <c r="G77" s="163" t="s">
        <v>1499</v>
      </c>
      <c r="H77" s="163" t="s">
        <v>1500</v>
      </c>
      <c r="I77" s="163" t="s">
        <v>1501</v>
      </c>
      <c r="J77" s="163" t="s">
        <v>1502</v>
      </c>
    </row>
    <row r="78" spans="1:10" ht="24" customHeight="1">
      <c r="A78" s="163" t="s">
        <v>685</v>
      </c>
      <c r="B78" s="162" t="s">
        <v>41</v>
      </c>
      <c r="C78" s="162" t="s">
        <v>686</v>
      </c>
      <c r="D78" s="162" t="s">
        <v>1196</v>
      </c>
      <c r="E78" s="164" t="s">
        <v>11</v>
      </c>
      <c r="F78" s="163" t="s">
        <v>1503</v>
      </c>
      <c r="G78" s="163" t="s">
        <v>1504</v>
      </c>
      <c r="H78" s="163" t="s">
        <v>1505</v>
      </c>
      <c r="I78" s="163" t="s">
        <v>1506</v>
      </c>
      <c r="J78" s="163" t="s">
        <v>1507</v>
      </c>
    </row>
    <row r="79" spans="1:10" ht="24" customHeight="1">
      <c r="A79" s="166" t="s">
        <v>721</v>
      </c>
      <c r="B79" s="165" t="s">
        <v>55</v>
      </c>
      <c r="C79" s="165" t="s">
        <v>722</v>
      </c>
      <c r="D79" s="165" t="s">
        <v>799</v>
      </c>
      <c r="E79" s="167" t="s">
        <v>42</v>
      </c>
      <c r="F79" s="166" t="s">
        <v>1508</v>
      </c>
      <c r="G79" s="166" t="s">
        <v>1509</v>
      </c>
      <c r="H79" s="166" t="s">
        <v>1510</v>
      </c>
      <c r="I79" s="166" t="s">
        <v>1511</v>
      </c>
      <c r="J79" s="166" t="s">
        <v>1512</v>
      </c>
    </row>
    <row r="80" spans="1:10" ht="24" customHeight="1">
      <c r="A80" s="163" t="s">
        <v>406</v>
      </c>
      <c r="B80" s="162" t="s">
        <v>55</v>
      </c>
      <c r="C80" s="162" t="s">
        <v>1513</v>
      </c>
      <c r="D80" s="162">
        <v>111</v>
      </c>
      <c r="E80" s="164" t="s">
        <v>46</v>
      </c>
      <c r="F80" s="163" t="s">
        <v>1396</v>
      </c>
      <c r="G80" s="163" t="s">
        <v>1514</v>
      </c>
      <c r="H80" s="163" t="s">
        <v>1515</v>
      </c>
      <c r="I80" s="163" t="s">
        <v>1516</v>
      </c>
      <c r="J80" s="163" t="s">
        <v>1517</v>
      </c>
    </row>
    <row r="81" spans="1:10" ht="60" customHeight="1">
      <c r="A81" s="163" t="s">
        <v>456</v>
      </c>
      <c r="B81" s="162" t="s">
        <v>59</v>
      </c>
      <c r="C81" s="162" t="s">
        <v>1518</v>
      </c>
      <c r="D81" s="162" t="s">
        <v>870</v>
      </c>
      <c r="E81" s="164" t="s">
        <v>105</v>
      </c>
      <c r="F81" s="163" t="s">
        <v>1387</v>
      </c>
      <c r="G81" s="163" t="s">
        <v>1519</v>
      </c>
      <c r="H81" s="163" t="s">
        <v>1519</v>
      </c>
      <c r="I81" s="163" t="s">
        <v>1520</v>
      </c>
      <c r="J81" s="163" t="s">
        <v>1521</v>
      </c>
    </row>
    <row r="82" spans="1:10" ht="24" customHeight="1">
      <c r="A82" s="163" t="s">
        <v>378</v>
      </c>
      <c r="B82" s="162" t="s">
        <v>41</v>
      </c>
      <c r="C82" s="162" t="s">
        <v>379</v>
      </c>
      <c r="D82" s="162" t="s">
        <v>1164</v>
      </c>
      <c r="E82" s="164" t="s">
        <v>42</v>
      </c>
      <c r="F82" s="163" t="s">
        <v>1522</v>
      </c>
      <c r="G82" s="163" t="s">
        <v>1523</v>
      </c>
      <c r="H82" s="163" t="s">
        <v>1524</v>
      </c>
      <c r="I82" s="163" t="s">
        <v>1520</v>
      </c>
      <c r="J82" s="163" t="s">
        <v>1525</v>
      </c>
    </row>
    <row r="83" spans="1:10" ht="24" customHeight="1">
      <c r="A83" s="163" t="s">
        <v>101</v>
      </c>
      <c r="B83" s="162" t="s">
        <v>41</v>
      </c>
      <c r="C83" s="162" t="s">
        <v>102</v>
      </c>
      <c r="D83" s="162" t="s">
        <v>1164</v>
      </c>
      <c r="E83" s="164" t="s">
        <v>42</v>
      </c>
      <c r="F83" s="163" t="s">
        <v>1522</v>
      </c>
      <c r="G83" s="163" t="s">
        <v>1526</v>
      </c>
      <c r="H83" s="163" t="s">
        <v>1527</v>
      </c>
      <c r="I83" s="163" t="s">
        <v>1520</v>
      </c>
      <c r="J83" s="163" t="s">
        <v>1528</v>
      </c>
    </row>
    <row r="84" spans="1:10" ht="36" customHeight="1">
      <c r="A84" s="163" t="s">
        <v>518</v>
      </c>
      <c r="B84" s="162" t="s">
        <v>41</v>
      </c>
      <c r="C84" s="162" t="s">
        <v>519</v>
      </c>
      <c r="D84" s="162" t="s">
        <v>1196</v>
      </c>
      <c r="E84" s="164" t="s">
        <v>11</v>
      </c>
      <c r="F84" s="163" t="s">
        <v>1529</v>
      </c>
      <c r="G84" s="163" t="s">
        <v>1530</v>
      </c>
      <c r="H84" s="163" t="s">
        <v>1531</v>
      </c>
      <c r="I84" s="163" t="s">
        <v>1532</v>
      </c>
      <c r="J84" s="163" t="s">
        <v>1533</v>
      </c>
    </row>
    <row r="85" spans="1:10" ht="24" customHeight="1">
      <c r="A85" s="163" t="s">
        <v>515</v>
      </c>
      <c r="B85" s="162" t="s">
        <v>59</v>
      </c>
      <c r="C85" s="162" t="s">
        <v>1534</v>
      </c>
      <c r="D85" s="162" t="s">
        <v>899</v>
      </c>
      <c r="E85" s="164" t="s">
        <v>105</v>
      </c>
      <c r="F85" s="163" t="s">
        <v>1374</v>
      </c>
      <c r="G85" s="163" t="s">
        <v>1535</v>
      </c>
      <c r="H85" s="163" t="s">
        <v>1536</v>
      </c>
      <c r="I85" s="163" t="s">
        <v>1537</v>
      </c>
      <c r="J85" s="163" t="s">
        <v>1538</v>
      </c>
    </row>
    <row r="86" spans="1:10" ht="60" customHeight="1">
      <c r="A86" s="163" t="s">
        <v>343</v>
      </c>
      <c r="B86" s="162" t="s">
        <v>41</v>
      </c>
      <c r="C86" s="162" t="s">
        <v>182</v>
      </c>
      <c r="D86" s="162" t="s">
        <v>1169</v>
      </c>
      <c r="E86" s="164" t="s">
        <v>42</v>
      </c>
      <c r="F86" s="163" t="s">
        <v>1539</v>
      </c>
      <c r="G86" s="163" t="s">
        <v>1540</v>
      </c>
      <c r="H86" s="163" t="s">
        <v>1541</v>
      </c>
      <c r="I86" s="163" t="s">
        <v>1537</v>
      </c>
      <c r="J86" s="163" t="s">
        <v>1542</v>
      </c>
    </row>
    <row r="87" spans="1:10" ht="24" customHeight="1">
      <c r="A87" s="163" t="s">
        <v>302</v>
      </c>
      <c r="B87" s="162" t="s">
        <v>59</v>
      </c>
      <c r="C87" s="162" t="s">
        <v>1543</v>
      </c>
      <c r="D87" s="162" t="s">
        <v>811</v>
      </c>
      <c r="E87" s="164" t="s">
        <v>42</v>
      </c>
      <c r="F87" s="163" t="s">
        <v>1544</v>
      </c>
      <c r="G87" s="163" t="s">
        <v>1545</v>
      </c>
      <c r="H87" s="163" t="s">
        <v>1546</v>
      </c>
      <c r="I87" s="163" t="s">
        <v>1537</v>
      </c>
      <c r="J87" s="163" t="s">
        <v>1547</v>
      </c>
    </row>
    <row r="88" spans="1:10" ht="24" customHeight="1">
      <c r="A88" s="163" t="s">
        <v>51</v>
      </c>
      <c r="B88" s="162" t="s">
        <v>41</v>
      </c>
      <c r="C88" s="162" t="s">
        <v>52</v>
      </c>
      <c r="D88" s="162" t="s">
        <v>1548</v>
      </c>
      <c r="E88" s="164" t="s">
        <v>53</v>
      </c>
      <c r="F88" s="163" t="s">
        <v>1549</v>
      </c>
      <c r="G88" s="163" t="s">
        <v>1550</v>
      </c>
      <c r="H88" s="163" t="s">
        <v>1551</v>
      </c>
      <c r="I88" s="163" t="s">
        <v>1537</v>
      </c>
      <c r="J88" s="163" t="s">
        <v>1552</v>
      </c>
    </row>
    <row r="89" spans="1:10" ht="36" customHeight="1">
      <c r="A89" s="163" t="s">
        <v>546</v>
      </c>
      <c r="B89" s="162" t="s">
        <v>41</v>
      </c>
      <c r="C89" s="162" t="s">
        <v>547</v>
      </c>
      <c r="D89" s="162" t="s">
        <v>789</v>
      </c>
      <c r="E89" s="164" t="s">
        <v>42</v>
      </c>
      <c r="F89" s="163" t="s">
        <v>1553</v>
      </c>
      <c r="G89" s="163" t="s">
        <v>1554</v>
      </c>
      <c r="H89" s="163" t="s">
        <v>1555</v>
      </c>
      <c r="I89" s="163" t="s">
        <v>1556</v>
      </c>
      <c r="J89" s="163" t="s">
        <v>1557</v>
      </c>
    </row>
    <row r="90" spans="1:10" ht="36" customHeight="1">
      <c r="A90" s="163" t="s">
        <v>445</v>
      </c>
      <c r="B90" s="162" t="s">
        <v>41</v>
      </c>
      <c r="C90" s="162" t="s">
        <v>446</v>
      </c>
      <c r="D90" s="162" t="s">
        <v>1490</v>
      </c>
      <c r="E90" s="164" t="s">
        <v>46</v>
      </c>
      <c r="F90" s="163" t="s">
        <v>1387</v>
      </c>
      <c r="G90" s="163" t="s">
        <v>1558</v>
      </c>
      <c r="H90" s="163" t="s">
        <v>1558</v>
      </c>
      <c r="I90" s="163" t="s">
        <v>1556</v>
      </c>
      <c r="J90" s="163" t="s">
        <v>1559</v>
      </c>
    </row>
    <row r="91" spans="1:10" ht="48" customHeight="1">
      <c r="A91" s="163" t="s">
        <v>331</v>
      </c>
      <c r="B91" s="162" t="s">
        <v>41</v>
      </c>
      <c r="C91" s="162" t="s">
        <v>332</v>
      </c>
      <c r="D91" s="162" t="s">
        <v>789</v>
      </c>
      <c r="E91" s="164" t="s">
        <v>149</v>
      </c>
      <c r="F91" s="163" t="s">
        <v>1560</v>
      </c>
      <c r="G91" s="163" t="s">
        <v>1561</v>
      </c>
      <c r="H91" s="163" t="s">
        <v>1562</v>
      </c>
      <c r="I91" s="163" t="s">
        <v>1563</v>
      </c>
      <c r="J91" s="163" t="s">
        <v>1564</v>
      </c>
    </row>
    <row r="92" spans="1:10" ht="24" customHeight="1">
      <c r="A92" s="163" t="s">
        <v>71</v>
      </c>
      <c r="B92" s="162" t="s">
        <v>41</v>
      </c>
      <c r="C92" s="162" t="s">
        <v>72</v>
      </c>
      <c r="D92" s="162" t="s">
        <v>1316</v>
      </c>
      <c r="E92" s="164" t="s">
        <v>46</v>
      </c>
      <c r="F92" s="163" t="s">
        <v>1317</v>
      </c>
      <c r="G92" s="163" t="s">
        <v>1565</v>
      </c>
      <c r="H92" s="163" t="s">
        <v>1566</v>
      </c>
      <c r="I92" s="163" t="s">
        <v>1567</v>
      </c>
      <c r="J92" s="163" t="s">
        <v>1568</v>
      </c>
    </row>
    <row r="93" spans="1:10" ht="36" customHeight="1">
      <c r="A93" s="163" t="s">
        <v>314</v>
      </c>
      <c r="B93" s="162" t="s">
        <v>41</v>
      </c>
      <c r="C93" s="162" t="s">
        <v>315</v>
      </c>
      <c r="D93" s="162" t="s">
        <v>786</v>
      </c>
      <c r="E93" s="164" t="s">
        <v>53</v>
      </c>
      <c r="F93" s="163" t="s">
        <v>1569</v>
      </c>
      <c r="G93" s="163" t="s">
        <v>1570</v>
      </c>
      <c r="H93" s="163" t="s">
        <v>1571</v>
      </c>
      <c r="I93" s="163" t="s">
        <v>1567</v>
      </c>
      <c r="J93" s="163" t="s">
        <v>1572</v>
      </c>
    </row>
    <row r="94" spans="1:10" ht="48" customHeight="1">
      <c r="A94" s="163" t="s">
        <v>624</v>
      </c>
      <c r="B94" s="162" t="s">
        <v>41</v>
      </c>
      <c r="C94" s="162" t="s">
        <v>625</v>
      </c>
      <c r="D94" s="162" t="s">
        <v>1196</v>
      </c>
      <c r="E94" s="164" t="s">
        <v>46</v>
      </c>
      <c r="F94" s="163" t="s">
        <v>1387</v>
      </c>
      <c r="G94" s="163" t="s">
        <v>1573</v>
      </c>
      <c r="H94" s="163" t="s">
        <v>1573</v>
      </c>
      <c r="I94" s="163" t="s">
        <v>1567</v>
      </c>
      <c r="J94" s="163" t="s">
        <v>1574</v>
      </c>
    </row>
    <row r="95" spans="1:10" ht="36" customHeight="1">
      <c r="A95" s="163" t="s">
        <v>649</v>
      </c>
      <c r="B95" s="162" t="s">
        <v>41</v>
      </c>
      <c r="C95" s="162" t="s">
        <v>650</v>
      </c>
      <c r="D95" s="162" t="s">
        <v>1196</v>
      </c>
      <c r="E95" s="164" t="s">
        <v>11</v>
      </c>
      <c r="F95" s="163" t="s">
        <v>1575</v>
      </c>
      <c r="G95" s="163" t="s">
        <v>1576</v>
      </c>
      <c r="H95" s="163" t="s">
        <v>1577</v>
      </c>
      <c r="I95" s="163" t="s">
        <v>1567</v>
      </c>
      <c r="J95" s="163" t="s">
        <v>1578</v>
      </c>
    </row>
    <row r="96" spans="1:10" ht="24" customHeight="1">
      <c r="A96" s="163" t="s">
        <v>714</v>
      </c>
      <c r="B96" s="162" t="s">
        <v>59</v>
      </c>
      <c r="C96" s="162" t="s">
        <v>1579</v>
      </c>
      <c r="D96" s="162" t="s">
        <v>973</v>
      </c>
      <c r="E96" s="164" t="s">
        <v>105</v>
      </c>
      <c r="F96" s="163" t="s">
        <v>1396</v>
      </c>
      <c r="G96" s="163" t="s">
        <v>1580</v>
      </c>
      <c r="H96" s="163" t="s">
        <v>1581</v>
      </c>
      <c r="I96" s="163" t="s">
        <v>1582</v>
      </c>
      <c r="J96" s="163" t="s">
        <v>1583</v>
      </c>
    </row>
    <row r="97" spans="1:10" ht="48" customHeight="1">
      <c r="A97" s="163" t="s">
        <v>427</v>
      </c>
      <c r="B97" s="162" t="s">
        <v>41</v>
      </c>
      <c r="C97" s="162" t="s">
        <v>428</v>
      </c>
      <c r="D97" s="162" t="s">
        <v>1490</v>
      </c>
      <c r="E97" s="164" t="s">
        <v>46</v>
      </c>
      <c r="F97" s="163" t="s">
        <v>1387</v>
      </c>
      <c r="G97" s="163" t="s">
        <v>1584</v>
      </c>
      <c r="H97" s="163" t="s">
        <v>1584</v>
      </c>
      <c r="I97" s="163" t="s">
        <v>1582</v>
      </c>
      <c r="J97" s="163" t="s">
        <v>1585</v>
      </c>
    </row>
    <row r="98" spans="1:10" ht="36" customHeight="1">
      <c r="A98" s="163" t="s">
        <v>467</v>
      </c>
      <c r="B98" s="162" t="s">
        <v>41</v>
      </c>
      <c r="C98" s="162" t="s">
        <v>468</v>
      </c>
      <c r="D98" s="162" t="s">
        <v>1490</v>
      </c>
      <c r="E98" s="164" t="s">
        <v>46</v>
      </c>
      <c r="F98" s="163" t="s">
        <v>1396</v>
      </c>
      <c r="G98" s="163" t="s">
        <v>1586</v>
      </c>
      <c r="H98" s="163" t="s">
        <v>1587</v>
      </c>
      <c r="I98" s="163" t="s">
        <v>1582</v>
      </c>
      <c r="J98" s="163" t="s">
        <v>1588</v>
      </c>
    </row>
    <row r="99" spans="1:10" ht="24" customHeight="1">
      <c r="A99" s="163" t="s">
        <v>308</v>
      </c>
      <c r="B99" s="162" t="s">
        <v>41</v>
      </c>
      <c r="C99" s="162" t="s">
        <v>724</v>
      </c>
      <c r="D99" s="162" t="s">
        <v>792</v>
      </c>
      <c r="E99" s="164" t="s">
        <v>42</v>
      </c>
      <c r="F99" s="163" t="s">
        <v>1589</v>
      </c>
      <c r="G99" s="163" t="s">
        <v>1590</v>
      </c>
      <c r="H99" s="163" t="s">
        <v>1591</v>
      </c>
      <c r="I99" s="163" t="s">
        <v>1582</v>
      </c>
      <c r="J99" s="163" t="s">
        <v>1592</v>
      </c>
    </row>
    <row r="100" spans="1:10" ht="24" customHeight="1">
      <c r="A100" s="163" t="s">
        <v>96</v>
      </c>
      <c r="B100" s="162" t="s">
        <v>41</v>
      </c>
      <c r="C100" s="162" t="s">
        <v>97</v>
      </c>
      <c r="D100" s="162" t="s">
        <v>1490</v>
      </c>
      <c r="E100" s="164" t="s">
        <v>46</v>
      </c>
      <c r="F100" s="163" t="s">
        <v>1593</v>
      </c>
      <c r="G100" s="163" t="s">
        <v>1594</v>
      </c>
      <c r="H100" s="163" t="s">
        <v>1595</v>
      </c>
      <c r="I100" s="163" t="s">
        <v>1582</v>
      </c>
      <c r="J100" s="163" t="s">
        <v>1596</v>
      </c>
    </row>
    <row r="101" spans="1:10" ht="24" customHeight="1">
      <c r="A101" s="163" t="s">
        <v>679</v>
      </c>
      <c r="B101" s="162" t="s">
        <v>41</v>
      </c>
      <c r="C101" s="162" t="s">
        <v>680</v>
      </c>
      <c r="D101" s="162" t="s">
        <v>1196</v>
      </c>
      <c r="E101" s="164" t="s">
        <v>46</v>
      </c>
      <c r="F101" s="163" t="s">
        <v>1597</v>
      </c>
      <c r="G101" s="163" t="s">
        <v>1598</v>
      </c>
      <c r="H101" s="163" t="s">
        <v>1599</v>
      </c>
      <c r="I101" s="163" t="s">
        <v>1582</v>
      </c>
      <c r="J101" s="163" t="s">
        <v>1600</v>
      </c>
    </row>
    <row r="102" spans="1:10" ht="24" customHeight="1">
      <c r="A102" s="163" t="s">
        <v>299</v>
      </c>
      <c r="B102" s="162" t="s">
        <v>55</v>
      </c>
      <c r="C102" s="162" t="s">
        <v>300</v>
      </c>
      <c r="D102" s="162">
        <v>22</v>
      </c>
      <c r="E102" s="164" t="s">
        <v>46</v>
      </c>
      <c r="F102" s="163" t="s">
        <v>1374</v>
      </c>
      <c r="G102" s="163" t="s">
        <v>1601</v>
      </c>
      <c r="H102" s="163" t="s">
        <v>1602</v>
      </c>
      <c r="I102" s="163" t="s">
        <v>1603</v>
      </c>
      <c r="J102" s="163" t="s">
        <v>1604</v>
      </c>
    </row>
    <row r="103" spans="1:10" ht="36" customHeight="1">
      <c r="A103" s="163" t="s">
        <v>521</v>
      </c>
      <c r="B103" s="162" t="s">
        <v>41</v>
      </c>
      <c r="C103" s="162" t="s">
        <v>522</v>
      </c>
      <c r="D103" s="162" t="s">
        <v>1196</v>
      </c>
      <c r="E103" s="164" t="s">
        <v>11</v>
      </c>
      <c r="F103" s="163" t="s">
        <v>1605</v>
      </c>
      <c r="G103" s="163" t="s">
        <v>1606</v>
      </c>
      <c r="H103" s="163" t="s">
        <v>1607</v>
      </c>
      <c r="I103" s="163" t="s">
        <v>1603</v>
      </c>
      <c r="J103" s="163" t="s">
        <v>1608</v>
      </c>
    </row>
    <row r="104" spans="1:10" ht="60" customHeight="1">
      <c r="A104" s="163" t="s">
        <v>706</v>
      </c>
      <c r="B104" s="162" t="s">
        <v>41</v>
      </c>
      <c r="C104" s="162" t="s">
        <v>707</v>
      </c>
      <c r="D104" s="162" t="s">
        <v>1310</v>
      </c>
      <c r="E104" s="164" t="s">
        <v>11</v>
      </c>
      <c r="F104" s="163" t="s">
        <v>1609</v>
      </c>
      <c r="G104" s="163" t="s">
        <v>1610</v>
      </c>
      <c r="H104" s="163" t="s">
        <v>1611</v>
      </c>
      <c r="I104" s="163" t="s">
        <v>1603</v>
      </c>
      <c r="J104" s="163" t="s">
        <v>1612</v>
      </c>
    </row>
    <row r="105" spans="1:10" ht="24" customHeight="1">
      <c r="A105" s="163" t="s">
        <v>472</v>
      </c>
      <c r="B105" s="162" t="s">
        <v>55</v>
      </c>
      <c r="C105" s="162" t="s">
        <v>1613</v>
      </c>
      <c r="D105" s="162">
        <v>54</v>
      </c>
      <c r="E105" s="164" t="s">
        <v>42</v>
      </c>
      <c r="F105" s="163" t="s">
        <v>1614</v>
      </c>
      <c r="G105" s="163" t="s">
        <v>1615</v>
      </c>
      <c r="H105" s="163" t="s">
        <v>1616</v>
      </c>
      <c r="I105" s="163" t="s">
        <v>1603</v>
      </c>
      <c r="J105" s="163" t="s">
        <v>1617</v>
      </c>
    </row>
    <row r="106" spans="1:10" ht="24" customHeight="1">
      <c r="A106" s="163" t="s">
        <v>297</v>
      </c>
      <c r="B106" s="162" t="s">
        <v>59</v>
      </c>
      <c r="C106" s="162" t="s">
        <v>1618</v>
      </c>
      <c r="D106" s="162" t="s">
        <v>807</v>
      </c>
      <c r="E106" s="164" t="s">
        <v>42</v>
      </c>
      <c r="F106" s="163" t="s">
        <v>1619</v>
      </c>
      <c r="G106" s="163" t="s">
        <v>1275</v>
      </c>
      <c r="H106" s="163" t="s">
        <v>1620</v>
      </c>
      <c r="I106" s="163" t="s">
        <v>1603</v>
      </c>
      <c r="J106" s="163" t="s">
        <v>1424</v>
      </c>
    </row>
    <row r="107" spans="1:10" ht="24" customHeight="1">
      <c r="A107" s="163" t="s">
        <v>697</v>
      </c>
      <c r="B107" s="162" t="s">
        <v>41</v>
      </c>
      <c r="C107" s="162" t="s">
        <v>698</v>
      </c>
      <c r="D107" s="162" t="s">
        <v>1490</v>
      </c>
      <c r="E107" s="164" t="s">
        <v>46</v>
      </c>
      <c r="F107" s="163" t="s">
        <v>1597</v>
      </c>
      <c r="G107" s="163" t="s">
        <v>1621</v>
      </c>
      <c r="H107" s="163" t="s">
        <v>1622</v>
      </c>
      <c r="I107" s="163" t="s">
        <v>1603</v>
      </c>
      <c r="J107" s="163" t="s">
        <v>1623</v>
      </c>
    </row>
    <row r="108" spans="1:10" ht="36" customHeight="1">
      <c r="A108" s="163" t="s">
        <v>476</v>
      </c>
      <c r="B108" s="162" t="s">
        <v>41</v>
      </c>
      <c r="C108" s="162" t="s">
        <v>477</v>
      </c>
      <c r="D108" s="162" t="s">
        <v>1196</v>
      </c>
      <c r="E108" s="164" t="s">
        <v>46</v>
      </c>
      <c r="F108" s="163" t="s">
        <v>1374</v>
      </c>
      <c r="G108" s="163" t="s">
        <v>1624</v>
      </c>
      <c r="H108" s="163" t="s">
        <v>1625</v>
      </c>
      <c r="I108" s="163" t="s">
        <v>1626</v>
      </c>
      <c r="J108" s="163" t="s">
        <v>1627</v>
      </c>
    </row>
    <row r="109" spans="1:10" ht="24" customHeight="1">
      <c r="A109" s="163" t="s">
        <v>961</v>
      </c>
      <c r="B109" s="162" t="s">
        <v>61</v>
      </c>
      <c r="C109" s="162" t="s">
        <v>962</v>
      </c>
      <c r="D109" s="162" t="s">
        <v>963</v>
      </c>
      <c r="E109" s="164" t="s">
        <v>46</v>
      </c>
      <c r="F109" s="163" t="s">
        <v>1628</v>
      </c>
      <c r="G109" s="163" t="s">
        <v>1629</v>
      </c>
      <c r="H109" s="163" t="s">
        <v>1630</v>
      </c>
      <c r="I109" s="163" t="s">
        <v>1626</v>
      </c>
      <c r="J109" s="163" t="s">
        <v>1631</v>
      </c>
    </row>
    <row r="110" spans="1:10" ht="36" customHeight="1">
      <c r="A110" s="163" t="s">
        <v>479</v>
      </c>
      <c r="B110" s="162" t="s">
        <v>41</v>
      </c>
      <c r="C110" s="162" t="s">
        <v>480</v>
      </c>
      <c r="D110" s="162" t="s">
        <v>1196</v>
      </c>
      <c r="E110" s="164" t="s">
        <v>46</v>
      </c>
      <c r="F110" s="163" t="s">
        <v>1317</v>
      </c>
      <c r="G110" s="163" t="s">
        <v>1632</v>
      </c>
      <c r="H110" s="163" t="s">
        <v>1633</v>
      </c>
      <c r="I110" s="163" t="s">
        <v>1626</v>
      </c>
      <c r="J110" s="163" t="s">
        <v>1634</v>
      </c>
    </row>
    <row r="111" spans="1:10" ht="24" customHeight="1">
      <c r="A111" s="163" t="s">
        <v>682</v>
      </c>
      <c r="B111" s="162" t="s">
        <v>59</v>
      </c>
      <c r="C111" s="162" t="s">
        <v>683</v>
      </c>
      <c r="D111" s="162" t="s">
        <v>984</v>
      </c>
      <c r="E111" s="164" t="s">
        <v>105</v>
      </c>
      <c r="F111" s="163" t="s">
        <v>1387</v>
      </c>
      <c r="G111" s="163" t="s">
        <v>1635</v>
      </c>
      <c r="H111" s="163" t="s">
        <v>1635</v>
      </c>
      <c r="I111" s="163" t="s">
        <v>1626</v>
      </c>
      <c r="J111" s="163" t="s">
        <v>1636</v>
      </c>
    </row>
    <row r="112" spans="1:10" ht="36" customHeight="1">
      <c r="A112" s="163" t="s">
        <v>1090</v>
      </c>
      <c r="B112" s="162" t="s">
        <v>41</v>
      </c>
      <c r="C112" s="162" t="s">
        <v>1091</v>
      </c>
      <c r="D112" s="162" t="s">
        <v>1490</v>
      </c>
      <c r="E112" s="164" t="s">
        <v>46</v>
      </c>
      <c r="F112" s="163" t="s">
        <v>1637</v>
      </c>
      <c r="G112" s="163" t="s">
        <v>1638</v>
      </c>
      <c r="H112" s="163" t="s">
        <v>1639</v>
      </c>
      <c r="I112" s="163" t="s">
        <v>1626</v>
      </c>
      <c r="J112" s="163" t="s">
        <v>1640</v>
      </c>
    </row>
    <row r="113" spans="1:10" ht="36" customHeight="1">
      <c r="A113" s="163" t="s">
        <v>537</v>
      </c>
      <c r="B113" s="162" t="s">
        <v>41</v>
      </c>
      <c r="C113" s="162" t="s">
        <v>538</v>
      </c>
      <c r="D113" s="162" t="s">
        <v>786</v>
      </c>
      <c r="E113" s="164" t="s">
        <v>42</v>
      </c>
      <c r="F113" s="163" t="s">
        <v>1641</v>
      </c>
      <c r="G113" s="163" t="s">
        <v>1642</v>
      </c>
      <c r="H113" s="163" t="s">
        <v>1643</v>
      </c>
      <c r="I113" s="163" t="s">
        <v>1626</v>
      </c>
      <c r="J113" s="163" t="s">
        <v>1644</v>
      </c>
    </row>
    <row r="114" spans="1:10" ht="36" customHeight="1">
      <c r="A114" s="163" t="s">
        <v>491</v>
      </c>
      <c r="B114" s="162" t="s">
        <v>41</v>
      </c>
      <c r="C114" s="162" t="s">
        <v>492</v>
      </c>
      <c r="D114" s="162" t="s">
        <v>1196</v>
      </c>
      <c r="E114" s="164" t="s">
        <v>46</v>
      </c>
      <c r="F114" s="163" t="s">
        <v>1597</v>
      </c>
      <c r="G114" s="163" t="s">
        <v>1645</v>
      </c>
      <c r="H114" s="163" t="s">
        <v>1646</v>
      </c>
      <c r="I114" s="163" t="s">
        <v>1647</v>
      </c>
      <c r="J114" s="163" t="s">
        <v>1648</v>
      </c>
    </row>
    <row r="115" spans="1:10" ht="36" customHeight="1">
      <c r="A115" s="163" t="s">
        <v>494</v>
      </c>
      <c r="B115" s="162" t="s">
        <v>41</v>
      </c>
      <c r="C115" s="162" t="s">
        <v>495</v>
      </c>
      <c r="D115" s="162" t="s">
        <v>1196</v>
      </c>
      <c r="E115" s="164" t="s">
        <v>11</v>
      </c>
      <c r="F115" s="163" t="s">
        <v>1649</v>
      </c>
      <c r="G115" s="163" t="s">
        <v>1650</v>
      </c>
      <c r="H115" s="163" t="s">
        <v>1651</v>
      </c>
      <c r="I115" s="163" t="s">
        <v>1647</v>
      </c>
      <c r="J115" s="163" t="s">
        <v>1652</v>
      </c>
    </row>
    <row r="116" spans="1:10" ht="36" customHeight="1">
      <c r="A116" s="163" t="s">
        <v>652</v>
      </c>
      <c r="B116" s="162" t="s">
        <v>41</v>
      </c>
      <c r="C116" s="162" t="s">
        <v>653</v>
      </c>
      <c r="D116" s="162" t="s">
        <v>1196</v>
      </c>
      <c r="E116" s="164" t="s">
        <v>46</v>
      </c>
      <c r="F116" s="163" t="s">
        <v>1653</v>
      </c>
      <c r="G116" s="163" t="s">
        <v>1654</v>
      </c>
      <c r="H116" s="163" t="s">
        <v>1655</v>
      </c>
      <c r="I116" s="163" t="s">
        <v>1647</v>
      </c>
      <c r="J116" s="163" t="s">
        <v>1656</v>
      </c>
    </row>
    <row r="117" spans="1:10" ht="24" customHeight="1">
      <c r="A117" s="163" t="s">
        <v>635</v>
      </c>
      <c r="B117" s="162" t="s">
        <v>41</v>
      </c>
      <c r="C117" s="162" t="s">
        <v>636</v>
      </c>
      <c r="D117" s="162" t="s">
        <v>1196</v>
      </c>
      <c r="E117" s="164" t="s">
        <v>46</v>
      </c>
      <c r="F117" s="163" t="s">
        <v>1396</v>
      </c>
      <c r="G117" s="163" t="s">
        <v>1657</v>
      </c>
      <c r="H117" s="163" t="s">
        <v>1658</v>
      </c>
      <c r="I117" s="163" t="s">
        <v>1647</v>
      </c>
      <c r="J117" s="163" t="s">
        <v>1659</v>
      </c>
    </row>
    <row r="118" spans="1:10" ht="24" customHeight="1">
      <c r="A118" s="163" t="s">
        <v>433</v>
      </c>
      <c r="B118" s="162" t="s">
        <v>41</v>
      </c>
      <c r="C118" s="162" t="s">
        <v>434</v>
      </c>
      <c r="D118" s="162" t="s">
        <v>1490</v>
      </c>
      <c r="E118" s="164" t="s">
        <v>46</v>
      </c>
      <c r="F118" s="163" t="s">
        <v>1593</v>
      </c>
      <c r="G118" s="163" t="s">
        <v>1660</v>
      </c>
      <c r="H118" s="163" t="s">
        <v>1661</v>
      </c>
      <c r="I118" s="163" t="s">
        <v>1647</v>
      </c>
      <c r="J118" s="163" t="s">
        <v>1662</v>
      </c>
    </row>
    <row r="119" spans="1:10" ht="24" customHeight="1">
      <c r="A119" s="163" t="s">
        <v>691</v>
      </c>
      <c r="B119" s="162" t="s">
        <v>41</v>
      </c>
      <c r="C119" s="162" t="s">
        <v>692</v>
      </c>
      <c r="D119" s="162" t="s">
        <v>1196</v>
      </c>
      <c r="E119" s="164" t="s">
        <v>11</v>
      </c>
      <c r="F119" s="163" t="s">
        <v>1663</v>
      </c>
      <c r="G119" s="163" t="s">
        <v>1664</v>
      </c>
      <c r="H119" s="163" t="s">
        <v>1665</v>
      </c>
      <c r="I119" s="163" t="s">
        <v>1647</v>
      </c>
      <c r="J119" s="163" t="s">
        <v>1666</v>
      </c>
    </row>
    <row r="120" spans="1:10" ht="36" customHeight="1">
      <c r="A120" s="163" t="s">
        <v>385</v>
      </c>
      <c r="B120" s="162" t="s">
        <v>41</v>
      </c>
      <c r="C120" s="162" t="s">
        <v>386</v>
      </c>
      <c r="D120" s="162" t="s">
        <v>1164</v>
      </c>
      <c r="E120" s="164" t="s">
        <v>42</v>
      </c>
      <c r="F120" s="163" t="s">
        <v>1667</v>
      </c>
      <c r="G120" s="163" t="s">
        <v>1668</v>
      </c>
      <c r="H120" s="163" t="s">
        <v>1669</v>
      </c>
      <c r="I120" s="163" t="s">
        <v>1670</v>
      </c>
      <c r="J120" s="163" t="s">
        <v>1671</v>
      </c>
    </row>
    <row r="121" spans="1:10" ht="48" customHeight="1">
      <c r="A121" s="163" t="s">
        <v>447</v>
      </c>
      <c r="B121" s="162" t="s">
        <v>41</v>
      </c>
      <c r="C121" s="162" t="s">
        <v>448</v>
      </c>
      <c r="D121" s="162" t="s">
        <v>1490</v>
      </c>
      <c r="E121" s="164" t="s">
        <v>11</v>
      </c>
      <c r="F121" s="163" t="s">
        <v>1672</v>
      </c>
      <c r="G121" s="163" t="s">
        <v>1673</v>
      </c>
      <c r="H121" s="163" t="s">
        <v>1674</v>
      </c>
      <c r="I121" s="163" t="s">
        <v>1670</v>
      </c>
      <c r="J121" s="163" t="s">
        <v>1675</v>
      </c>
    </row>
    <row r="122" spans="1:10" ht="24" customHeight="1">
      <c r="A122" s="163" t="s">
        <v>703</v>
      </c>
      <c r="B122" s="162" t="s">
        <v>59</v>
      </c>
      <c r="C122" s="162" t="s">
        <v>1676</v>
      </c>
      <c r="D122" s="162" t="s">
        <v>984</v>
      </c>
      <c r="E122" s="164" t="s">
        <v>105</v>
      </c>
      <c r="F122" s="163" t="s">
        <v>1597</v>
      </c>
      <c r="G122" s="163" t="s">
        <v>1677</v>
      </c>
      <c r="H122" s="163" t="s">
        <v>1678</v>
      </c>
      <c r="I122" s="163" t="s">
        <v>1670</v>
      </c>
      <c r="J122" s="163" t="s">
        <v>1679</v>
      </c>
    </row>
    <row r="123" spans="1:10" ht="24" customHeight="1">
      <c r="A123" s="163" t="s">
        <v>638</v>
      </c>
      <c r="B123" s="162" t="s">
        <v>61</v>
      </c>
      <c r="C123" s="162" t="s">
        <v>639</v>
      </c>
      <c r="D123" s="162" t="s">
        <v>954</v>
      </c>
      <c r="E123" s="164" t="s">
        <v>46</v>
      </c>
      <c r="F123" s="163" t="s">
        <v>1387</v>
      </c>
      <c r="G123" s="163" t="s">
        <v>1680</v>
      </c>
      <c r="H123" s="163" t="s">
        <v>1680</v>
      </c>
      <c r="I123" s="163" t="s">
        <v>1670</v>
      </c>
      <c r="J123" s="163" t="s">
        <v>1681</v>
      </c>
    </row>
    <row r="124" spans="1:10" ht="24" customHeight="1">
      <c r="A124" s="163" t="s">
        <v>700</v>
      </c>
      <c r="B124" s="162" t="s">
        <v>61</v>
      </c>
      <c r="C124" s="162" t="s">
        <v>701</v>
      </c>
      <c r="D124" s="162" t="s">
        <v>987</v>
      </c>
      <c r="E124" s="164" t="s">
        <v>46</v>
      </c>
      <c r="F124" s="163" t="s">
        <v>1219</v>
      </c>
      <c r="G124" s="163" t="s">
        <v>1682</v>
      </c>
      <c r="H124" s="163" t="s">
        <v>1683</v>
      </c>
      <c r="I124" s="163" t="s">
        <v>1670</v>
      </c>
      <c r="J124" s="163" t="s">
        <v>1684</v>
      </c>
    </row>
    <row r="125" spans="1:10" ht="36" customHeight="1">
      <c r="A125" s="163" t="s">
        <v>497</v>
      </c>
      <c r="B125" s="162" t="s">
        <v>41</v>
      </c>
      <c r="C125" s="162" t="s">
        <v>498</v>
      </c>
      <c r="D125" s="162" t="s">
        <v>1196</v>
      </c>
      <c r="E125" s="164" t="s">
        <v>11</v>
      </c>
      <c r="F125" s="163" t="s">
        <v>1672</v>
      </c>
      <c r="G125" s="163" t="s">
        <v>1685</v>
      </c>
      <c r="H125" s="163" t="s">
        <v>1686</v>
      </c>
      <c r="I125" s="163" t="s">
        <v>1670</v>
      </c>
      <c r="J125" s="163" t="s">
        <v>1687</v>
      </c>
    </row>
    <row r="126" spans="1:10" ht="24" customHeight="1">
      <c r="A126" s="163" t="s">
        <v>641</v>
      </c>
      <c r="B126" s="162" t="s">
        <v>61</v>
      </c>
      <c r="C126" s="162" t="s">
        <v>1688</v>
      </c>
      <c r="D126" s="162" t="s">
        <v>957</v>
      </c>
      <c r="E126" s="164" t="s">
        <v>46</v>
      </c>
      <c r="F126" s="163" t="s">
        <v>1387</v>
      </c>
      <c r="G126" s="163" t="s">
        <v>1689</v>
      </c>
      <c r="H126" s="163" t="s">
        <v>1689</v>
      </c>
      <c r="I126" s="163" t="s">
        <v>1670</v>
      </c>
      <c r="J126" s="163" t="s">
        <v>1690</v>
      </c>
    </row>
    <row r="127" spans="1:10" ht="36" customHeight="1">
      <c r="A127" s="163" t="s">
        <v>482</v>
      </c>
      <c r="B127" s="162" t="s">
        <v>41</v>
      </c>
      <c r="C127" s="162" t="s">
        <v>483</v>
      </c>
      <c r="D127" s="162" t="s">
        <v>1196</v>
      </c>
      <c r="E127" s="164" t="s">
        <v>46</v>
      </c>
      <c r="F127" s="163" t="s">
        <v>1593</v>
      </c>
      <c r="G127" s="163" t="s">
        <v>1691</v>
      </c>
      <c r="H127" s="163" t="s">
        <v>1692</v>
      </c>
      <c r="I127" s="163" t="s">
        <v>1670</v>
      </c>
      <c r="J127" s="163" t="s">
        <v>1693</v>
      </c>
    </row>
    <row r="128" spans="1:10" ht="36" customHeight="1">
      <c r="A128" s="163" t="s">
        <v>655</v>
      </c>
      <c r="B128" s="162" t="s">
        <v>41</v>
      </c>
      <c r="C128" s="162" t="s">
        <v>656</v>
      </c>
      <c r="D128" s="162" t="s">
        <v>1196</v>
      </c>
      <c r="E128" s="164" t="s">
        <v>46</v>
      </c>
      <c r="F128" s="163" t="s">
        <v>1593</v>
      </c>
      <c r="G128" s="163" t="s">
        <v>1180</v>
      </c>
      <c r="H128" s="163" t="s">
        <v>1694</v>
      </c>
      <c r="I128" s="163" t="s">
        <v>1695</v>
      </c>
      <c r="J128" s="163" t="s">
        <v>1696</v>
      </c>
    </row>
    <row r="129" spans="1:10" ht="24" customHeight="1">
      <c r="A129" s="163" t="s">
        <v>396</v>
      </c>
      <c r="B129" s="162" t="s">
        <v>41</v>
      </c>
      <c r="C129" s="162" t="s">
        <v>397</v>
      </c>
      <c r="D129" s="162" t="s">
        <v>1164</v>
      </c>
      <c r="E129" s="164" t="s">
        <v>11</v>
      </c>
      <c r="F129" s="163" t="s">
        <v>1352</v>
      </c>
      <c r="G129" s="163" t="s">
        <v>1210</v>
      </c>
      <c r="H129" s="163" t="s">
        <v>1697</v>
      </c>
      <c r="I129" s="163" t="s">
        <v>1695</v>
      </c>
      <c r="J129" s="163" t="s">
        <v>1698</v>
      </c>
    </row>
    <row r="130" spans="1:10" ht="36" customHeight="1">
      <c r="A130" s="163" t="s">
        <v>371</v>
      </c>
      <c r="B130" s="162" t="s">
        <v>41</v>
      </c>
      <c r="C130" s="162" t="s">
        <v>372</v>
      </c>
      <c r="D130" s="162" t="s">
        <v>789</v>
      </c>
      <c r="E130" s="164" t="s">
        <v>53</v>
      </c>
      <c r="F130" s="163" t="s">
        <v>1285</v>
      </c>
      <c r="G130" s="163" t="s">
        <v>1699</v>
      </c>
      <c r="H130" s="163" t="s">
        <v>1700</v>
      </c>
      <c r="I130" s="163" t="s">
        <v>1695</v>
      </c>
      <c r="J130" s="163" t="s">
        <v>1701</v>
      </c>
    </row>
    <row r="131" spans="1:10" ht="36" customHeight="1">
      <c r="A131" s="163" t="s">
        <v>464</v>
      </c>
      <c r="B131" s="162" t="s">
        <v>41</v>
      </c>
      <c r="C131" s="162" t="s">
        <v>465</v>
      </c>
      <c r="D131" s="162" t="s">
        <v>1490</v>
      </c>
      <c r="E131" s="164" t="s">
        <v>46</v>
      </c>
      <c r="F131" s="163" t="s">
        <v>1387</v>
      </c>
      <c r="G131" s="163" t="s">
        <v>1702</v>
      </c>
      <c r="H131" s="163" t="s">
        <v>1702</v>
      </c>
      <c r="I131" s="163" t="s">
        <v>1695</v>
      </c>
      <c r="J131" s="163" t="s">
        <v>1703</v>
      </c>
    </row>
    <row r="132" spans="1:10" ht="24" customHeight="1">
      <c r="A132" s="163" t="s">
        <v>630</v>
      </c>
      <c r="B132" s="162" t="s">
        <v>41</v>
      </c>
      <c r="C132" s="162" t="s">
        <v>631</v>
      </c>
      <c r="D132" s="162" t="s">
        <v>1196</v>
      </c>
      <c r="E132" s="164" t="s">
        <v>46</v>
      </c>
      <c r="F132" s="163" t="s">
        <v>1597</v>
      </c>
      <c r="G132" s="163" t="s">
        <v>1704</v>
      </c>
      <c r="H132" s="163" t="s">
        <v>1705</v>
      </c>
      <c r="I132" s="163" t="s">
        <v>1695</v>
      </c>
      <c r="J132" s="163" t="s">
        <v>1706</v>
      </c>
    </row>
    <row r="133" spans="1:10" ht="36" customHeight="1">
      <c r="A133" s="163" t="s">
        <v>443</v>
      </c>
      <c r="B133" s="162" t="s">
        <v>41</v>
      </c>
      <c r="C133" s="162" t="s">
        <v>444</v>
      </c>
      <c r="D133" s="162" t="s">
        <v>1490</v>
      </c>
      <c r="E133" s="164" t="s">
        <v>46</v>
      </c>
      <c r="F133" s="163" t="s">
        <v>1387</v>
      </c>
      <c r="G133" s="163" t="s">
        <v>1707</v>
      </c>
      <c r="H133" s="163" t="s">
        <v>1707</v>
      </c>
      <c r="I133" s="163" t="s">
        <v>1695</v>
      </c>
      <c r="J133" s="163" t="s">
        <v>1708</v>
      </c>
    </row>
    <row r="134" spans="1:10" ht="24" customHeight="1">
      <c r="A134" s="163" t="s">
        <v>305</v>
      </c>
      <c r="B134" s="162" t="s">
        <v>41</v>
      </c>
      <c r="C134" s="162" t="s">
        <v>306</v>
      </c>
      <c r="D134" s="162" t="s">
        <v>1548</v>
      </c>
      <c r="E134" s="164" t="s">
        <v>46</v>
      </c>
      <c r="F134" s="163" t="s">
        <v>1709</v>
      </c>
      <c r="G134" s="163" t="s">
        <v>1710</v>
      </c>
      <c r="H134" s="163" t="s">
        <v>1711</v>
      </c>
      <c r="I134" s="163" t="s">
        <v>1695</v>
      </c>
      <c r="J134" s="163" t="s">
        <v>1712</v>
      </c>
    </row>
    <row r="135" spans="1:10" ht="24" customHeight="1">
      <c r="A135" s="163" t="s">
        <v>627</v>
      </c>
      <c r="B135" s="162" t="s">
        <v>61</v>
      </c>
      <c r="C135" s="162" t="s">
        <v>628</v>
      </c>
      <c r="D135" s="162" t="s">
        <v>949</v>
      </c>
      <c r="E135" s="164" t="s">
        <v>46</v>
      </c>
      <c r="F135" s="163" t="s">
        <v>1387</v>
      </c>
      <c r="G135" s="163" t="s">
        <v>1713</v>
      </c>
      <c r="H135" s="163" t="s">
        <v>1713</v>
      </c>
      <c r="I135" s="163" t="s">
        <v>1695</v>
      </c>
      <c r="J135" s="163" t="s">
        <v>1714</v>
      </c>
    </row>
    <row r="136" spans="1:10" ht="24" customHeight="1">
      <c r="A136" s="163" t="s">
        <v>470</v>
      </c>
      <c r="B136" s="162" t="s">
        <v>59</v>
      </c>
      <c r="C136" s="162" t="s">
        <v>1715</v>
      </c>
      <c r="D136" s="162" t="s">
        <v>811</v>
      </c>
      <c r="E136" s="164" t="s">
        <v>105</v>
      </c>
      <c r="F136" s="163" t="s">
        <v>1387</v>
      </c>
      <c r="G136" s="163" t="s">
        <v>1716</v>
      </c>
      <c r="H136" s="163" t="s">
        <v>1716</v>
      </c>
      <c r="I136" s="163" t="s">
        <v>1695</v>
      </c>
      <c r="J136" s="163" t="s">
        <v>1717</v>
      </c>
    </row>
    <row r="137" spans="1:10" ht="24" customHeight="1">
      <c r="A137" s="163" t="s">
        <v>440</v>
      </c>
      <c r="B137" s="162" t="s">
        <v>41</v>
      </c>
      <c r="C137" s="162" t="s">
        <v>441</v>
      </c>
      <c r="D137" s="162" t="s">
        <v>1490</v>
      </c>
      <c r="E137" s="164" t="s">
        <v>11</v>
      </c>
      <c r="F137" s="163" t="s">
        <v>1374</v>
      </c>
      <c r="G137" s="163" t="s">
        <v>1278</v>
      </c>
      <c r="H137" s="163" t="s">
        <v>1718</v>
      </c>
      <c r="I137" s="163" t="s">
        <v>1695</v>
      </c>
      <c r="J137" s="163" t="s">
        <v>1719</v>
      </c>
    </row>
    <row r="138" spans="1:10" ht="36" customHeight="1">
      <c r="A138" s="163" t="s">
        <v>454</v>
      </c>
      <c r="B138" s="162" t="s">
        <v>41</v>
      </c>
      <c r="C138" s="162" t="s">
        <v>455</v>
      </c>
      <c r="D138" s="162" t="s">
        <v>1490</v>
      </c>
      <c r="E138" s="164" t="s">
        <v>46</v>
      </c>
      <c r="F138" s="163" t="s">
        <v>1387</v>
      </c>
      <c r="G138" s="163" t="s">
        <v>1720</v>
      </c>
      <c r="H138" s="163" t="s">
        <v>1720</v>
      </c>
      <c r="I138" s="163" t="s">
        <v>1695</v>
      </c>
      <c r="J138" s="163" t="s">
        <v>1721</v>
      </c>
    </row>
    <row r="139" spans="1:10" ht="36" customHeight="1">
      <c r="A139" s="163" t="s">
        <v>92</v>
      </c>
      <c r="B139" s="162" t="s">
        <v>41</v>
      </c>
      <c r="C139" s="162" t="s">
        <v>93</v>
      </c>
      <c r="D139" s="162" t="s">
        <v>1490</v>
      </c>
      <c r="E139" s="164" t="s">
        <v>46</v>
      </c>
      <c r="F139" s="163" t="s">
        <v>1387</v>
      </c>
      <c r="G139" s="163" t="s">
        <v>1722</v>
      </c>
      <c r="H139" s="163" t="s">
        <v>1722</v>
      </c>
      <c r="I139" s="163" t="s">
        <v>1695</v>
      </c>
      <c r="J139" s="163" t="s">
        <v>1723</v>
      </c>
    </row>
    <row r="140" spans="1:10" ht="24" customHeight="1">
      <c r="A140" s="163" t="s">
        <v>418</v>
      </c>
      <c r="B140" s="162" t="s">
        <v>41</v>
      </c>
      <c r="C140" s="162" t="s">
        <v>419</v>
      </c>
      <c r="D140" s="162" t="s">
        <v>1490</v>
      </c>
      <c r="E140" s="164" t="s">
        <v>46</v>
      </c>
      <c r="F140" s="163" t="s">
        <v>1396</v>
      </c>
      <c r="G140" s="163" t="s">
        <v>1724</v>
      </c>
      <c r="H140" s="163" t="s">
        <v>1725</v>
      </c>
      <c r="I140" s="163" t="s">
        <v>1695</v>
      </c>
      <c r="J140" s="163" t="s">
        <v>1723</v>
      </c>
    </row>
    <row r="141" spans="1:10" ht="48" customHeight="1">
      <c r="A141" s="163" t="s">
        <v>524</v>
      </c>
      <c r="B141" s="162" t="s">
        <v>41</v>
      </c>
      <c r="C141" s="162" t="s">
        <v>525</v>
      </c>
      <c r="D141" s="162" t="s">
        <v>1196</v>
      </c>
      <c r="E141" s="164" t="s">
        <v>46</v>
      </c>
      <c r="F141" s="163" t="s">
        <v>1374</v>
      </c>
      <c r="G141" s="163" t="s">
        <v>1726</v>
      </c>
      <c r="H141" s="163" t="s">
        <v>1727</v>
      </c>
      <c r="I141" s="163" t="s">
        <v>1695</v>
      </c>
      <c r="J141" s="163" t="s">
        <v>1728</v>
      </c>
    </row>
    <row r="142" spans="1:10" ht="36" customHeight="1">
      <c r="A142" s="163" t="s">
        <v>527</v>
      </c>
      <c r="B142" s="162" t="s">
        <v>41</v>
      </c>
      <c r="C142" s="162" t="s">
        <v>528</v>
      </c>
      <c r="D142" s="162" t="s">
        <v>1196</v>
      </c>
      <c r="E142" s="164" t="s">
        <v>46</v>
      </c>
      <c r="F142" s="163" t="s">
        <v>1374</v>
      </c>
      <c r="G142" s="163" t="s">
        <v>1729</v>
      </c>
      <c r="H142" s="163" t="s">
        <v>1730</v>
      </c>
      <c r="I142" s="163" t="s">
        <v>1695</v>
      </c>
      <c r="J142" s="163" t="s">
        <v>1731</v>
      </c>
    </row>
    <row r="143" spans="1:10" ht="36" customHeight="1">
      <c r="A143" s="163" t="s">
        <v>449</v>
      </c>
      <c r="B143" s="162" t="s">
        <v>41</v>
      </c>
      <c r="C143" s="162" t="s">
        <v>450</v>
      </c>
      <c r="D143" s="162" t="s">
        <v>1490</v>
      </c>
      <c r="E143" s="164" t="s">
        <v>46</v>
      </c>
      <c r="F143" s="163" t="s">
        <v>1597</v>
      </c>
      <c r="G143" s="163" t="s">
        <v>1732</v>
      </c>
      <c r="H143" s="163" t="s">
        <v>1733</v>
      </c>
      <c r="I143" s="163" t="s">
        <v>1695</v>
      </c>
      <c r="J143" s="163" t="s">
        <v>1731</v>
      </c>
    </row>
    <row r="144" spans="1:10" ht="24" customHeight="1">
      <c r="A144" s="163" t="s">
        <v>98</v>
      </c>
      <c r="B144" s="162" t="s">
        <v>41</v>
      </c>
      <c r="C144" s="162" t="s">
        <v>99</v>
      </c>
      <c r="D144" s="162" t="s">
        <v>1490</v>
      </c>
      <c r="E144" s="164" t="s">
        <v>46</v>
      </c>
      <c r="F144" s="163" t="s">
        <v>1387</v>
      </c>
      <c r="G144" s="163" t="s">
        <v>1734</v>
      </c>
      <c r="H144" s="163" t="s">
        <v>1734</v>
      </c>
      <c r="I144" s="163" t="s">
        <v>1695</v>
      </c>
      <c r="J144" s="163" t="s">
        <v>1735</v>
      </c>
    </row>
    <row r="145" spans="1:10" ht="36" customHeight="1">
      <c r="A145" s="163" t="s">
        <v>485</v>
      </c>
      <c r="B145" s="162" t="s">
        <v>41</v>
      </c>
      <c r="C145" s="162" t="s">
        <v>486</v>
      </c>
      <c r="D145" s="162" t="s">
        <v>1196</v>
      </c>
      <c r="E145" s="164" t="s">
        <v>46</v>
      </c>
      <c r="F145" s="163" t="s">
        <v>1387</v>
      </c>
      <c r="G145" s="163" t="s">
        <v>1736</v>
      </c>
      <c r="H145" s="163" t="s">
        <v>1736</v>
      </c>
      <c r="I145" s="163" t="s">
        <v>1737</v>
      </c>
      <c r="J145" s="163" t="s">
        <v>1735</v>
      </c>
    </row>
    <row r="146" spans="1:10" ht="48" customHeight="1">
      <c r="A146" s="163" t="s">
        <v>1093</v>
      </c>
      <c r="B146" s="162" t="s">
        <v>41</v>
      </c>
      <c r="C146" s="162" t="s">
        <v>1094</v>
      </c>
      <c r="D146" s="162" t="s">
        <v>1490</v>
      </c>
      <c r="E146" s="164" t="s">
        <v>46</v>
      </c>
      <c r="F146" s="163" t="s">
        <v>1387</v>
      </c>
      <c r="G146" s="163" t="s">
        <v>1738</v>
      </c>
      <c r="H146" s="163" t="s">
        <v>1738</v>
      </c>
      <c r="I146" s="163" t="s">
        <v>1737</v>
      </c>
      <c r="J146" s="163" t="s">
        <v>1739</v>
      </c>
    </row>
    <row r="147" spans="1:10" ht="36" customHeight="1">
      <c r="A147" s="163" t="s">
        <v>421</v>
      </c>
      <c r="B147" s="162" t="s">
        <v>41</v>
      </c>
      <c r="C147" s="162" t="s">
        <v>422</v>
      </c>
      <c r="D147" s="162" t="s">
        <v>1490</v>
      </c>
      <c r="E147" s="164" t="s">
        <v>46</v>
      </c>
      <c r="F147" s="163" t="s">
        <v>1387</v>
      </c>
      <c r="G147" s="163" t="s">
        <v>1740</v>
      </c>
      <c r="H147" s="163" t="s">
        <v>1740</v>
      </c>
      <c r="I147" s="163" t="s">
        <v>1737</v>
      </c>
      <c r="J147" s="163" t="s">
        <v>1739</v>
      </c>
    </row>
    <row r="148" spans="1:10" ht="36" customHeight="1">
      <c r="A148" s="163" t="s">
        <v>659</v>
      </c>
      <c r="B148" s="162" t="s">
        <v>41</v>
      </c>
      <c r="C148" s="162" t="s">
        <v>660</v>
      </c>
      <c r="D148" s="162" t="s">
        <v>1196</v>
      </c>
      <c r="E148" s="164" t="s">
        <v>46</v>
      </c>
      <c r="F148" s="163" t="s">
        <v>1387</v>
      </c>
      <c r="G148" s="163" t="s">
        <v>1741</v>
      </c>
      <c r="H148" s="163" t="s">
        <v>1741</v>
      </c>
      <c r="I148" s="163" t="s">
        <v>1737</v>
      </c>
      <c r="J148" s="163" t="s">
        <v>1742</v>
      </c>
    </row>
    <row r="149" spans="1:10" ht="36" customHeight="1">
      <c r="A149" s="163" t="s">
        <v>668</v>
      </c>
      <c r="B149" s="162" t="s">
        <v>41</v>
      </c>
      <c r="C149" s="162" t="s">
        <v>1743</v>
      </c>
      <c r="D149" s="162" t="s">
        <v>1196</v>
      </c>
      <c r="E149" s="164" t="s">
        <v>46</v>
      </c>
      <c r="F149" s="163" t="s">
        <v>1387</v>
      </c>
      <c r="G149" s="163" t="s">
        <v>1744</v>
      </c>
      <c r="H149" s="163" t="s">
        <v>1744</v>
      </c>
      <c r="I149" s="163" t="s">
        <v>1737</v>
      </c>
      <c r="J149" s="163" t="s">
        <v>1742</v>
      </c>
    </row>
    <row r="150" spans="1:10" ht="24" customHeight="1">
      <c r="A150" s="163" t="s">
        <v>967</v>
      </c>
      <c r="B150" s="162" t="s">
        <v>61</v>
      </c>
      <c r="C150" s="162" t="s">
        <v>968</v>
      </c>
      <c r="D150" s="162" t="s">
        <v>963</v>
      </c>
      <c r="E150" s="164" t="s">
        <v>46</v>
      </c>
      <c r="F150" s="163" t="s">
        <v>1374</v>
      </c>
      <c r="G150" s="163" t="s">
        <v>1745</v>
      </c>
      <c r="H150" s="163" t="s">
        <v>1746</v>
      </c>
      <c r="I150" s="163" t="s">
        <v>1737</v>
      </c>
      <c r="J150" s="163" t="s">
        <v>1742</v>
      </c>
    </row>
    <row r="151" spans="1:10" ht="24" customHeight="1">
      <c r="A151" s="163" t="s">
        <v>451</v>
      </c>
      <c r="B151" s="162" t="s">
        <v>41</v>
      </c>
      <c r="C151" s="162" t="s">
        <v>452</v>
      </c>
      <c r="D151" s="162" t="s">
        <v>1490</v>
      </c>
      <c r="E151" s="164" t="s">
        <v>46</v>
      </c>
      <c r="F151" s="163" t="s">
        <v>1396</v>
      </c>
      <c r="G151" s="163" t="s">
        <v>1747</v>
      </c>
      <c r="H151" s="163" t="s">
        <v>1748</v>
      </c>
      <c r="I151" s="163" t="s">
        <v>1737</v>
      </c>
      <c r="J151" s="163" t="s">
        <v>1749</v>
      </c>
    </row>
    <row r="152" spans="1:10" ht="24" customHeight="1">
      <c r="A152" s="163" t="s">
        <v>48</v>
      </c>
      <c r="B152" s="162" t="s">
        <v>41</v>
      </c>
      <c r="C152" s="162" t="s">
        <v>49</v>
      </c>
      <c r="D152" s="162" t="s">
        <v>1548</v>
      </c>
      <c r="E152" s="164" t="s">
        <v>42</v>
      </c>
      <c r="F152" s="163" t="s">
        <v>1750</v>
      </c>
      <c r="G152" s="163" t="s">
        <v>1751</v>
      </c>
      <c r="H152" s="163" t="s">
        <v>1752</v>
      </c>
      <c r="I152" s="163" t="s">
        <v>1737</v>
      </c>
      <c r="J152" s="163" t="s">
        <v>1749</v>
      </c>
    </row>
    <row r="153" spans="1:10" ht="24" customHeight="1">
      <c r="A153" s="163" t="s">
        <v>512</v>
      </c>
      <c r="B153" s="162" t="s">
        <v>41</v>
      </c>
      <c r="C153" s="162" t="s">
        <v>513</v>
      </c>
      <c r="D153" s="162" t="s">
        <v>1196</v>
      </c>
      <c r="E153" s="164" t="s">
        <v>46</v>
      </c>
      <c r="F153" s="163" t="s">
        <v>1396</v>
      </c>
      <c r="G153" s="163" t="s">
        <v>1753</v>
      </c>
      <c r="H153" s="163" t="s">
        <v>1754</v>
      </c>
      <c r="I153" s="163" t="s">
        <v>1737</v>
      </c>
      <c r="J153" s="163" t="s">
        <v>1749</v>
      </c>
    </row>
    <row r="154" spans="1:10" ht="48" customHeight="1">
      <c r="A154" s="163" t="s">
        <v>437</v>
      </c>
      <c r="B154" s="162" t="s">
        <v>41</v>
      </c>
      <c r="C154" s="162" t="s">
        <v>438</v>
      </c>
      <c r="D154" s="162" t="s">
        <v>1490</v>
      </c>
      <c r="E154" s="164" t="s">
        <v>46</v>
      </c>
      <c r="F154" s="163" t="s">
        <v>1396</v>
      </c>
      <c r="G154" s="163" t="s">
        <v>1755</v>
      </c>
      <c r="H154" s="163" t="s">
        <v>1756</v>
      </c>
      <c r="I154" s="163" t="s">
        <v>1737</v>
      </c>
      <c r="J154" s="163" t="s">
        <v>1757</v>
      </c>
    </row>
    <row r="155" spans="1:10" ht="24" customHeight="1">
      <c r="A155" s="166" t="s">
        <v>462</v>
      </c>
      <c r="B155" s="165" t="s">
        <v>41</v>
      </c>
      <c r="C155" s="165" t="s">
        <v>463</v>
      </c>
      <c r="D155" s="165" t="s">
        <v>799</v>
      </c>
      <c r="E155" s="167" t="s">
        <v>46</v>
      </c>
      <c r="F155" s="166" t="s">
        <v>1387</v>
      </c>
      <c r="G155" s="166" t="s">
        <v>1758</v>
      </c>
      <c r="H155" s="166" t="s">
        <v>1758</v>
      </c>
      <c r="I155" s="166" t="s">
        <v>1737</v>
      </c>
      <c r="J155" s="166" t="s">
        <v>1757</v>
      </c>
    </row>
    <row r="156" spans="1:10" ht="36" customHeight="1">
      <c r="A156" s="163" t="s">
        <v>415</v>
      </c>
      <c r="B156" s="162" t="s">
        <v>41</v>
      </c>
      <c r="C156" s="162" t="s">
        <v>416</v>
      </c>
      <c r="D156" s="162" t="s">
        <v>1490</v>
      </c>
      <c r="E156" s="164" t="s">
        <v>46</v>
      </c>
      <c r="F156" s="163" t="s">
        <v>1593</v>
      </c>
      <c r="G156" s="163" t="s">
        <v>1759</v>
      </c>
      <c r="H156" s="163" t="s">
        <v>1760</v>
      </c>
      <c r="I156" s="163" t="s">
        <v>1737</v>
      </c>
      <c r="J156" s="163" t="s">
        <v>1757</v>
      </c>
    </row>
    <row r="157" spans="1:10" ht="24" customHeight="1">
      <c r="A157" s="166" t="s">
        <v>500</v>
      </c>
      <c r="B157" s="165" t="s">
        <v>41</v>
      </c>
      <c r="C157" s="165" t="s">
        <v>501</v>
      </c>
      <c r="D157" s="165" t="s">
        <v>799</v>
      </c>
      <c r="E157" s="167" t="s">
        <v>46</v>
      </c>
      <c r="F157" s="166" t="s">
        <v>1387</v>
      </c>
      <c r="G157" s="166" t="s">
        <v>1761</v>
      </c>
      <c r="H157" s="166" t="s">
        <v>1761</v>
      </c>
      <c r="I157" s="166" t="s">
        <v>1737</v>
      </c>
      <c r="J157" s="166" t="s">
        <v>1757</v>
      </c>
    </row>
    <row r="158" spans="1:10" ht="24" customHeight="1">
      <c r="A158" s="163" t="s">
        <v>88</v>
      </c>
      <c r="B158" s="162" t="s">
        <v>41</v>
      </c>
      <c r="C158" s="162" t="s">
        <v>89</v>
      </c>
      <c r="D158" s="162" t="s">
        <v>1490</v>
      </c>
      <c r="E158" s="164" t="s">
        <v>46</v>
      </c>
      <c r="F158" s="163" t="s">
        <v>1387</v>
      </c>
      <c r="G158" s="163" t="s">
        <v>1762</v>
      </c>
      <c r="H158" s="163" t="s">
        <v>1762</v>
      </c>
      <c r="I158" s="163" t="s">
        <v>1737</v>
      </c>
      <c r="J158" s="163" t="s">
        <v>1763</v>
      </c>
    </row>
    <row r="159" spans="1:10" ht="24" customHeight="1">
      <c r="A159" s="163" t="s">
        <v>44</v>
      </c>
      <c r="B159" s="162" t="s">
        <v>41</v>
      </c>
      <c r="C159" s="162" t="s">
        <v>45</v>
      </c>
      <c r="D159" s="162" t="s">
        <v>1548</v>
      </c>
      <c r="E159" s="164" t="s">
        <v>46</v>
      </c>
      <c r="F159" s="163" t="s">
        <v>1764</v>
      </c>
      <c r="G159" s="163" t="s">
        <v>1765</v>
      </c>
      <c r="H159" s="163" t="s">
        <v>1766</v>
      </c>
      <c r="I159" s="163" t="s">
        <v>1737</v>
      </c>
      <c r="J159" s="163" t="s">
        <v>1763</v>
      </c>
    </row>
    <row r="160" spans="1:10" ht="24" customHeight="1">
      <c r="A160" s="166" t="s">
        <v>460</v>
      </c>
      <c r="B160" s="165" t="s">
        <v>41</v>
      </c>
      <c r="C160" s="165" t="s">
        <v>461</v>
      </c>
      <c r="D160" s="165" t="s">
        <v>799</v>
      </c>
      <c r="E160" s="167" t="s">
        <v>46</v>
      </c>
      <c r="F160" s="166" t="s">
        <v>1387</v>
      </c>
      <c r="G160" s="166" t="s">
        <v>1767</v>
      </c>
      <c r="H160" s="166" t="s">
        <v>1767</v>
      </c>
      <c r="I160" s="166" t="s">
        <v>1737</v>
      </c>
      <c r="J160" s="166" t="s">
        <v>1763</v>
      </c>
    </row>
    <row r="161" spans="1:10" ht="24" customHeight="1">
      <c r="A161" s="163" t="s">
        <v>488</v>
      </c>
      <c r="B161" s="162" t="s">
        <v>41</v>
      </c>
      <c r="C161" s="162" t="s">
        <v>489</v>
      </c>
      <c r="D161" s="162" t="s">
        <v>1196</v>
      </c>
      <c r="E161" s="164" t="s">
        <v>46</v>
      </c>
      <c r="F161" s="163" t="s">
        <v>1396</v>
      </c>
      <c r="G161" s="163" t="s">
        <v>1768</v>
      </c>
      <c r="H161" s="163" t="s">
        <v>1769</v>
      </c>
      <c r="I161" s="163" t="s">
        <v>1737</v>
      </c>
      <c r="J161" s="163" t="s">
        <v>1763</v>
      </c>
    </row>
    <row r="162" spans="1:10" ht="36" customHeight="1">
      <c r="A162" s="163" t="s">
        <v>458</v>
      </c>
      <c r="B162" s="162" t="s">
        <v>41</v>
      </c>
      <c r="C162" s="162" t="s">
        <v>459</v>
      </c>
      <c r="D162" s="162" t="s">
        <v>1490</v>
      </c>
      <c r="E162" s="164" t="s">
        <v>46</v>
      </c>
      <c r="F162" s="163" t="s">
        <v>1387</v>
      </c>
      <c r="G162" s="163" t="s">
        <v>1770</v>
      </c>
      <c r="H162" s="163" t="s">
        <v>1770</v>
      </c>
      <c r="I162" s="163" t="s">
        <v>1737</v>
      </c>
      <c r="J162" s="163" t="s">
        <v>1763</v>
      </c>
    </row>
    <row r="163" spans="1:10" ht="14.25">
      <c r="A163" s="146"/>
      <c r="B163" s="146"/>
      <c r="C163" s="146"/>
      <c r="D163" s="146"/>
      <c r="E163" s="146"/>
      <c r="F163" s="146"/>
      <c r="G163" s="146"/>
      <c r="H163" s="146"/>
      <c r="I163" s="146"/>
      <c r="J163" s="146"/>
    </row>
    <row r="164" spans="1:10" ht="14.25">
      <c r="A164" s="237"/>
      <c r="B164" s="237"/>
      <c r="C164" s="237"/>
      <c r="D164" s="30"/>
      <c r="E164" s="149"/>
      <c r="F164" s="238" t="s">
        <v>108</v>
      </c>
      <c r="G164" s="237"/>
      <c r="H164" s="239">
        <v>752656.97</v>
      </c>
      <c r="I164" s="237"/>
      <c r="J164" s="237"/>
    </row>
    <row r="165" spans="1:10" ht="14.25">
      <c r="A165" s="237"/>
      <c r="B165" s="237"/>
      <c r="C165" s="237"/>
      <c r="D165" s="30"/>
      <c r="E165" s="149"/>
      <c r="F165" s="238" t="s">
        <v>109</v>
      </c>
      <c r="G165" s="237"/>
      <c r="H165" s="239">
        <v>198021.95</v>
      </c>
      <c r="I165" s="237"/>
      <c r="J165" s="237"/>
    </row>
    <row r="166" spans="1:10" ht="14.25">
      <c r="A166" s="237"/>
      <c r="B166" s="237"/>
      <c r="C166" s="237"/>
      <c r="D166" s="30"/>
      <c r="E166" s="149"/>
      <c r="F166" s="238" t="s">
        <v>110</v>
      </c>
      <c r="G166" s="237"/>
      <c r="H166" s="239">
        <v>950678.92</v>
      </c>
      <c r="I166" s="237"/>
      <c r="J166" s="237"/>
    </row>
    <row r="167" spans="1:10" ht="60" customHeight="1">
      <c r="A167" s="225"/>
      <c r="B167" s="225"/>
      <c r="C167" s="225"/>
      <c r="D167" s="225"/>
      <c r="E167" s="225"/>
      <c r="F167" s="225"/>
      <c r="G167" s="225"/>
      <c r="H167" s="225"/>
      <c r="I167" s="225"/>
      <c r="J167" s="225"/>
    </row>
    <row r="168" spans="1:10" ht="69.95" customHeight="1">
      <c r="A168" s="332" t="s">
        <v>1086</v>
      </c>
      <c r="B168" s="330"/>
      <c r="C168" s="330"/>
      <c r="D168" s="330"/>
      <c r="E168" s="330"/>
      <c r="F168" s="330"/>
      <c r="G168" s="330"/>
      <c r="H168" s="330"/>
      <c r="I168" s="330"/>
      <c r="J168" s="330"/>
    </row>
  </sheetData>
  <mergeCells count="17">
    <mergeCell ref="A166:C166"/>
    <mergeCell ref="F166:G166"/>
    <mergeCell ref="H166:J166"/>
    <mergeCell ref="A168:J168"/>
    <mergeCell ref="A3:D3"/>
    <mergeCell ref="A164:C164"/>
    <mergeCell ref="F164:G164"/>
    <mergeCell ref="H164:J164"/>
    <mergeCell ref="A165:C165"/>
    <mergeCell ref="F165:G165"/>
    <mergeCell ref="H165:J165"/>
    <mergeCell ref="A1:C1"/>
    <mergeCell ref="E1:G1"/>
    <mergeCell ref="H1:J1"/>
    <mergeCell ref="A2:C2"/>
    <mergeCell ref="E2:G2"/>
    <mergeCell ref="H2:J2"/>
  </mergeCells>
  <pageMargins left="0.5" right="0.5" top="1" bottom="1" header="0.5" footer="0.5"/>
  <pageSetup paperSize="9" fitToHeight="0" orientation="landscape" r:id="rId1"/>
  <headerFooter>
    <oddHeader>&amp;L &amp;C &amp;R</oddHeader>
    <oddFooter>&amp;L &amp;C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Orçamento Sintético</vt:lpstr>
      <vt:lpstr>MC ADITIVO</vt:lpstr>
      <vt:lpstr> BDI SERVI</vt:lpstr>
      <vt:lpstr> BDI MATERIAL</vt:lpstr>
      <vt:lpstr>CPUs</vt:lpstr>
      <vt:lpstr>CFF</vt:lpstr>
      <vt:lpstr>Curva ABC de Serviços</vt:lpstr>
      <vt:lpstr>' BDI MATERIAL'!Area_de_impressao</vt:lpstr>
      <vt:lpstr>' BDI SERVI'!Area_de_impressao</vt:lpstr>
      <vt:lpstr>'MC ADITIVO'!Area_de_impressao</vt:lpstr>
      <vt:lpstr>' BDI MATERIAL'!SIMOUNAO</vt:lpstr>
      <vt:lpstr>' BDI SERVI'!SIMOUNAO</vt:lpstr>
      <vt:lpstr>' BDI MATERIAL'!SIMOUNAO2</vt:lpstr>
      <vt:lpstr>' BDI SERVI'!SIMOUNAO2</vt:lpstr>
    </vt:vector>
  </TitlesOfParts>
  <Manager/>
  <Company>PNUD/BRA/00/027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willamy.dias</dc:creator>
  <cp:keywords/>
  <dc:description/>
  <cp:lastModifiedBy>Suzana</cp:lastModifiedBy>
  <cp:revision/>
  <cp:lastPrinted>2021-11-23T19:43:07Z</cp:lastPrinted>
  <dcterms:created xsi:type="dcterms:W3CDTF">2005-05-06T14:48:20Z</dcterms:created>
  <dcterms:modified xsi:type="dcterms:W3CDTF">2021-11-23T19:43:20Z</dcterms:modified>
  <cp:category/>
  <cp:contentStatus/>
</cp:coreProperties>
</file>